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6155" windowHeight="9210" firstSheet="3" activeTab="7"/>
  </bookViews>
  <sheets>
    <sheet name="Imported water" sheetId="1" r:id="rId1"/>
    <sheet name="Pumping" sheetId="2" r:id="rId2"/>
    <sheet name="Supply infrastructure" sheetId="3" r:id="rId3"/>
    <sheet name="Waste Water" sheetId="4" r:id="rId4"/>
    <sheet name="HR Costs" sheetId="5" r:id="rId5"/>
    <sheet name="Maintenance of existing RWH" sheetId="6" r:id="rId6"/>
    <sheet name="Sinking fund" sheetId="7" r:id="rId7"/>
    <sheet name="Production cost" sheetId="8" r:id="rId8"/>
  </sheets>
  <definedNames/>
  <calcPr fullCalcOnLoad="1"/>
</workbook>
</file>

<file path=xl/sharedStrings.xml><?xml version="1.0" encoding="utf-8"?>
<sst xmlns="http://schemas.openxmlformats.org/spreadsheetml/2006/main" count="253" uniqueCount="136">
  <si>
    <t>Valve maintenance</t>
  </si>
  <si>
    <t>Borewell no</t>
  </si>
  <si>
    <t>Jan</t>
  </si>
  <si>
    <t>Apr</t>
  </si>
  <si>
    <t>May</t>
  </si>
  <si>
    <t>June</t>
  </si>
  <si>
    <t>July</t>
  </si>
  <si>
    <t>Aug</t>
  </si>
  <si>
    <t>Sep</t>
  </si>
  <si>
    <t>Oct</t>
  </si>
  <si>
    <t>Dec</t>
  </si>
  <si>
    <t>Nov</t>
  </si>
  <si>
    <t>Feb</t>
  </si>
  <si>
    <t>Mar</t>
  </si>
  <si>
    <t>Total Bore well energy consumption</t>
  </si>
  <si>
    <t>8SWP 5329</t>
  </si>
  <si>
    <t>8SWP 5799</t>
  </si>
  <si>
    <t>8SWP 6685</t>
  </si>
  <si>
    <t>8SWP 6686</t>
  </si>
  <si>
    <t>8SP 165</t>
  </si>
  <si>
    <t>8SP 164</t>
  </si>
  <si>
    <t>Total</t>
  </si>
  <si>
    <t>Totals Maintenance</t>
  </si>
  <si>
    <t>Totals Pumping</t>
  </si>
  <si>
    <t>Totals Units</t>
  </si>
  <si>
    <t>Production Costs of Water :  Borewell and Pumping Costs</t>
  </si>
  <si>
    <t>Production Costs of Water :  Supply infrastracture maintenance costs</t>
  </si>
  <si>
    <t>Item</t>
  </si>
  <si>
    <t>Pipe maintenance</t>
  </si>
  <si>
    <t>Storage tank maintenance</t>
  </si>
  <si>
    <t>Other</t>
  </si>
  <si>
    <t>Meter replacement / repair</t>
  </si>
  <si>
    <t>Total Borewell maintenance costs  (includes signal actuation faults and fault correction)</t>
  </si>
  <si>
    <t>Totals supply maintenance</t>
  </si>
  <si>
    <t>Electricity costs</t>
  </si>
  <si>
    <t xml:space="preserve">Additives </t>
  </si>
  <si>
    <t>Equipment maintenance</t>
  </si>
  <si>
    <t>Turnkey operator fees (if applicable)</t>
  </si>
  <si>
    <t>Sewer Network maintenance</t>
  </si>
  <si>
    <t>Production Costs of Water :  Waste Water Treatment costs</t>
  </si>
  <si>
    <t>Totals waste water maintenance</t>
  </si>
  <si>
    <t>Production Costs of Water :  HR costs</t>
  </si>
  <si>
    <t>HR Personnel</t>
  </si>
  <si>
    <t>Role</t>
  </si>
  <si>
    <t>Salary</t>
  </si>
  <si>
    <t>Description of Activities related water</t>
  </si>
  <si>
    <t>Apportioning Salary towards Water and Waste Water</t>
  </si>
  <si>
    <t>% Supply side</t>
  </si>
  <si>
    <t>Supply side</t>
  </si>
  <si>
    <t>% Waste water side</t>
  </si>
  <si>
    <t>Waste water side</t>
  </si>
  <si>
    <t>Cost component</t>
  </si>
  <si>
    <t>Pumping</t>
  </si>
  <si>
    <t xml:space="preserve">Totals Supply infrastructure </t>
  </si>
  <si>
    <t>Supply infrastructure maintenance</t>
  </si>
  <si>
    <t>Waste water treatment</t>
  </si>
  <si>
    <t>HR costs</t>
  </si>
  <si>
    <t>Per KL Production Cost of Water :  Based on Total Average Current Monthly Consumption</t>
  </si>
  <si>
    <t>Current Average Monthly consumption</t>
  </si>
  <si>
    <t>KL / month</t>
  </si>
  <si>
    <t>Total no of months of production cost</t>
  </si>
  <si>
    <t xml:space="preserve">Componentised Per KL Costs  </t>
  </si>
  <si>
    <t>Pumping Costs</t>
  </si>
  <si>
    <t>Waste Water treatment</t>
  </si>
  <si>
    <t>Overheads</t>
  </si>
  <si>
    <t>Rs / KL</t>
  </si>
  <si>
    <t>Total PER KL Cost</t>
  </si>
  <si>
    <t>Supply infrastructure maintenance costs April 2008-2009</t>
  </si>
  <si>
    <t>Estate Manager</t>
  </si>
  <si>
    <t>Assistant Estate Manager</t>
  </si>
  <si>
    <t>Plumber</t>
  </si>
  <si>
    <t>Waste Water Treatment costs (April 2008 - March 2009)</t>
  </si>
  <si>
    <t>Water testing fees (BOD)</t>
  </si>
  <si>
    <t>Plumber operator</t>
  </si>
  <si>
    <t>plumber</t>
  </si>
  <si>
    <t>AEM</t>
  </si>
  <si>
    <t>EM</t>
  </si>
  <si>
    <t xml:space="preserve">Borewell motor related </t>
  </si>
  <si>
    <t>Borewell plumbing related</t>
  </si>
  <si>
    <t>Borewell Water/Electricity meter related</t>
  </si>
  <si>
    <t>Total Bore well pumping costs April 2008 - March 2009</t>
  </si>
  <si>
    <t>Water testing costs</t>
  </si>
  <si>
    <t>Amortization of Infrastructure Costs</t>
  </si>
  <si>
    <t>Infrastructure Element</t>
  </si>
  <si>
    <t>Capital cost</t>
  </si>
  <si>
    <t>Water Storage</t>
  </si>
  <si>
    <t>Water Supply pipes/valves</t>
  </si>
  <si>
    <t xml:space="preserve">STP </t>
  </si>
  <si>
    <t xml:space="preserve">Sewer Network </t>
  </si>
  <si>
    <t>RWH infrastructure</t>
  </si>
  <si>
    <t>Waste water reuse piping</t>
  </si>
  <si>
    <t>Life of investment (years)</t>
  </si>
  <si>
    <t>Borewell / Openwell</t>
  </si>
  <si>
    <t>% of water served</t>
  </si>
  <si>
    <t>Depth</t>
  </si>
  <si>
    <t>Life</t>
  </si>
  <si>
    <t>Future Investments for sustainability (Ties up with the overall sustainability tool)</t>
  </si>
  <si>
    <t>Investment</t>
  </si>
  <si>
    <t>Rainwater harvesting</t>
  </si>
  <si>
    <t>Waste water reuse /recharge</t>
  </si>
  <si>
    <t xml:space="preserve">Total </t>
  </si>
  <si>
    <t>Production Costs of Water :  Cost of imported water supply</t>
  </si>
  <si>
    <t>Production Costs of Water :  Cost of maintenance of community Rainwater harvesting system(s)</t>
  </si>
  <si>
    <t>New Water resources development costs - Achieved through amortization of existing borewells/openwell capital cost over life of borewell / openwells</t>
  </si>
  <si>
    <t>Rs</t>
  </si>
  <si>
    <t>Time to investment</t>
  </si>
  <si>
    <t>Monthly costs</t>
  </si>
  <si>
    <t xml:space="preserve">Total cost of imported water </t>
  </si>
  <si>
    <t>Unit cost of imported water</t>
  </si>
  <si>
    <t>Total Annual maintenance costs projected / incurred</t>
  </si>
  <si>
    <t>Desilting of wells</t>
  </si>
  <si>
    <t>Maintenance of RWH storage tank</t>
  </si>
  <si>
    <t>Maintenance of Filter / treatment</t>
  </si>
  <si>
    <t>Rs / year</t>
  </si>
  <si>
    <t xml:space="preserve">Total Annual maintenance </t>
  </si>
  <si>
    <t>RWH Maintenance</t>
  </si>
  <si>
    <t>(@RBD Rs 3000/- per well once in three years, 20 wells in all so Rs 20000 / year)</t>
  </si>
  <si>
    <t>Volume of imported water annually</t>
  </si>
  <si>
    <t>Cost of imported water</t>
  </si>
  <si>
    <t>Volume of imported water (KL)</t>
  </si>
  <si>
    <t>This corresponds to water imported by RWA through a Bulk connection</t>
  </si>
  <si>
    <t>RWA supply volume</t>
  </si>
  <si>
    <t>Avg cost of imported water</t>
  </si>
  <si>
    <t>KL / year</t>
  </si>
  <si>
    <t>Monthly cost</t>
  </si>
  <si>
    <t>Current Capital costs</t>
  </si>
  <si>
    <t>Rate of inflation for all calculations</t>
  </si>
  <si>
    <t>Total Monthly sinking fund costs</t>
  </si>
  <si>
    <t>Capital recovery costs</t>
  </si>
  <si>
    <t>Fund for New Water resources</t>
  </si>
  <si>
    <t>Fund for Water security investment</t>
  </si>
  <si>
    <t>(Another 10 wells after 2 years)</t>
  </si>
  <si>
    <t>Operations and Maintenance costs</t>
  </si>
  <si>
    <t>Capital Recovery and Water secutiry costs (Sinking fund)</t>
  </si>
  <si>
    <t>Total Production Cost of Water (Fill in only yellow cells)</t>
  </si>
  <si>
    <t>Sinking Fund Costs (DON’T TOUCH THE YELLOW CELLS)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</si>
</sst>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4" fillId="0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0" borderId="1" xfId="0" applyBorder="1" applyAlignment="1" quotePrefix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Font="1" applyFill="1" applyBorder="1" applyAlignment="1">
      <alignment/>
    </xf>
    <xf numFmtId="9" fontId="0" fillId="0" borderId="1" xfId="0" applyNumberFormat="1" applyBorder="1" applyAlignment="1">
      <alignment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0" fontId="0" fillId="2" borderId="1" xfId="0" applyFill="1" applyBorder="1" applyAlignment="1">
      <alignment/>
    </xf>
    <xf numFmtId="4" fontId="0" fillId="0" borderId="1" xfId="0" applyNumberFormat="1" applyBorder="1" applyAlignment="1">
      <alignment/>
    </xf>
    <xf numFmtId="164" fontId="4" fillId="7" borderId="8" xfId="0" applyNumberFormat="1" applyFont="1" applyFill="1" applyBorder="1" applyAlignment="1">
      <alignment/>
    </xf>
    <xf numFmtId="40" fontId="4" fillId="2" borderId="1" xfId="0" applyNumberFormat="1" applyFont="1" applyFill="1" applyBorder="1" applyAlignment="1">
      <alignment/>
    </xf>
    <xf numFmtId="0" fontId="4" fillId="7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7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7" borderId="13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3" borderId="16" xfId="0" applyFont="1" applyFill="1" applyBorder="1" applyAlignment="1">
      <alignment/>
    </xf>
    <xf numFmtId="2" fontId="0" fillId="7" borderId="0" xfId="0" applyNumberFormat="1" applyFill="1" applyAlignment="1">
      <alignment/>
    </xf>
    <xf numFmtId="0" fontId="4" fillId="7" borderId="0" xfId="0" applyFont="1" applyFill="1" applyAlignment="1">
      <alignment/>
    </xf>
    <xf numFmtId="0" fontId="0" fillId="7" borderId="0" xfId="0" applyFill="1" applyAlignment="1">
      <alignment/>
    </xf>
    <xf numFmtId="38" fontId="4" fillId="2" borderId="1" xfId="0" applyNumberFormat="1" applyFont="1" applyFill="1" applyBorder="1" applyAlignment="1">
      <alignment/>
    </xf>
    <xf numFmtId="38" fontId="0" fillId="0" borderId="1" xfId="0" applyNumberFormat="1" applyFill="1" applyBorder="1" applyAlignment="1">
      <alignment/>
    </xf>
    <xf numFmtId="38" fontId="0" fillId="0" borderId="17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7" borderId="17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4" fillId="3" borderId="21" xfId="0" applyFont="1" applyFill="1" applyBorder="1" applyAlignment="1">
      <alignment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5" borderId="25" xfId="0" applyFont="1" applyFill="1" applyBorder="1" applyAlignment="1">
      <alignment/>
    </xf>
    <xf numFmtId="38" fontId="4" fillId="9" borderId="25" xfId="0" applyNumberFormat="1" applyFont="1" applyFill="1" applyBorder="1" applyAlignment="1">
      <alignment/>
    </xf>
    <xf numFmtId="0" fontId="4" fillId="9" borderId="25" xfId="0" applyFont="1" applyFill="1" applyBorder="1" applyAlignment="1">
      <alignment/>
    </xf>
    <xf numFmtId="0" fontId="4" fillId="5" borderId="3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9" borderId="26" xfId="0" applyFont="1" applyFill="1" applyBorder="1" applyAlignment="1">
      <alignment horizontal="center" wrapText="1"/>
    </xf>
    <xf numFmtId="0" fontId="4" fillId="9" borderId="27" xfId="0" applyFont="1" applyFill="1" applyBorder="1" applyAlignment="1">
      <alignment horizontal="center" wrapText="1"/>
    </xf>
    <xf numFmtId="0" fontId="4" fillId="9" borderId="28" xfId="0" applyFont="1" applyFill="1" applyBorder="1" applyAlignment="1">
      <alignment horizontal="center" wrapText="1"/>
    </xf>
    <xf numFmtId="0" fontId="4" fillId="9" borderId="3" xfId="0" applyFont="1" applyFill="1" applyBorder="1" applyAlignment="1">
      <alignment horizontal="center" wrapText="1"/>
    </xf>
    <xf numFmtId="0" fontId="4" fillId="9" borderId="0" xfId="0" applyFont="1" applyFill="1" applyBorder="1" applyAlignment="1">
      <alignment horizontal="center" wrapText="1"/>
    </xf>
    <xf numFmtId="0" fontId="4" fillId="9" borderId="4" xfId="0" applyFont="1" applyFill="1" applyBorder="1" applyAlignment="1">
      <alignment horizontal="center" wrapText="1"/>
    </xf>
    <xf numFmtId="0" fontId="4" fillId="9" borderId="5" xfId="0" applyFont="1" applyFill="1" applyBorder="1" applyAlignment="1">
      <alignment horizontal="center" wrapText="1"/>
    </xf>
    <xf numFmtId="0" fontId="4" fillId="9" borderId="6" xfId="0" applyFont="1" applyFill="1" applyBorder="1" applyAlignment="1">
      <alignment horizontal="center" wrapText="1"/>
    </xf>
    <xf numFmtId="0" fontId="4" fillId="9" borderId="7" xfId="0" applyFont="1" applyFill="1" applyBorder="1" applyAlignment="1">
      <alignment horizontal="center" wrapText="1"/>
    </xf>
    <xf numFmtId="0" fontId="0" fillId="6" borderId="0" xfId="0" applyFill="1" applyBorder="1" applyAlignment="1">
      <alignment/>
    </xf>
    <xf numFmtId="4" fontId="0" fillId="6" borderId="1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N5" sqref="N5"/>
    </sheetView>
  </sheetViews>
  <sheetFormatPr defaultColWidth="9.140625" defaultRowHeight="12.75"/>
  <cols>
    <col min="1" max="1" width="34.00390625" style="0" customWidth="1"/>
  </cols>
  <sheetData>
    <row r="1" spans="1:17" ht="12.75">
      <c r="A1" s="32" t="s">
        <v>101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4" ht="12.75">
      <c r="A2" s="37" t="s">
        <v>120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>
      <c r="A3" s="4" t="s">
        <v>27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11</v>
      </c>
      <c r="J3" s="4" t="s">
        <v>10</v>
      </c>
      <c r="K3" s="4" t="s">
        <v>2</v>
      </c>
      <c r="L3" s="4" t="s">
        <v>12</v>
      </c>
      <c r="M3" s="4" t="s">
        <v>13</v>
      </c>
      <c r="N3" s="4" t="s">
        <v>21</v>
      </c>
    </row>
    <row r="4" spans="1:14" ht="12.75">
      <c r="A4" s="1" t="s">
        <v>119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2">
        <f>SUM(B4:M4)</f>
        <v>0</v>
      </c>
    </row>
    <row r="5" spans="1:14" ht="12.75">
      <c r="A5" s="1" t="s">
        <v>107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2">
        <f>SUM(B5:M5)</f>
        <v>0</v>
      </c>
    </row>
    <row r="7" spans="1:2" ht="12.75">
      <c r="A7" s="56" t="s">
        <v>108</v>
      </c>
      <c r="B7" s="56">
        <f>IF(N4=0,0,N5/N4)</f>
        <v>0</v>
      </c>
    </row>
  </sheetData>
  <mergeCells count="2">
    <mergeCell ref="A2:N2"/>
    <mergeCell ref="A1:Q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D29" sqref="D29"/>
    </sheetView>
  </sheetViews>
  <sheetFormatPr defaultColWidth="9.140625" defaultRowHeight="12.75"/>
  <cols>
    <col min="1" max="1" width="21.140625" style="0" customWidth="1"/>
  </cols>
  <sheetData>
    <row r="1" spans="1:17" ht="12.75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3" spans="1:14" ht="12.75">
      <c r="A3" s="33" t="s">
        <v>80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1:14" ht="12.75">
      <c r="A4" s="4" t="s">
        <v>1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11</v>
      </c>
      <c r="J4" s="4" t="s">
        <v>10</v>
      </c>
      <c r="K4" s="4" t="s">
        <v>2</v>
      </c>
      <c r="L4" s="4" t="s">
        <v>12</v>
      </c>
      <c r="M4" s="4" t="s">
        <v>13</v>
      </c>
      <c r="N4" s="4" t="s">
        <v>21</v>
      </c>
    </row>
    <row r="5" spans="1:14" ht="12.75">
      <c r="A5" s="1" t="s">
        <v>15</v>
      </c>
      <c r="B5" s="1">
        <v>13781</v>
      </c>
      <c r="C5" s="1">
        <v>11827</v>
      </c>
      <c r="D5" s="1">
        <v>9798</v>
      </c>
      <c r="E5" s="1">
        <v>9743</v>
      </c>
      <c r="F5" s="1">
        <v>10214</v>
      </c>
      <c r="G5" s="1">
        <v>9389</v>
      </c>
      <c r="H5" s="1">
        <v>7030</v>
      </c>
      <c r="I5" s="1">
        <v>6462</v>
      </c>
      <c r="J5" s="1">
        <v>5799</v>
      </c>
      <c r="K5" s="1">
        <v>7445</v>
      </c>
      <c r="L5" s="1">
        <v>8267</v>
      </c>
      <c r="M5" s="1">
        <v>7292</v>
      </c>
      <c r="N5" s="2">
        <f aca="true" t="shared" si="0" ref="N5:N10">SUM(B5:M5)</f>
        <v>107047</v>
      </c>
    </row>
    <row r="6" spans="1:14" ht="12.75">
      <c r="A6" s="1" t="s">
        <v>16</v>
      </c>
      <c r="B6" s="1">
        <v>4080</v>
      </c>
      <c r="C6" s="1">
        <v>4899</v>
      </c>
      <c r="D6" s="1">
        <v>3044</v>
      </c>
      <c r="E6" s="1">
        <v>2574</v>
      </c>
      <c r="F6" s="1">
        <v>3205</v>
      </c>
      <c r="G6" s="1">
        <v>277</v>
      </c>
      <c r="H6" s="1">
        <v>4019</v>
      </c>
      <c r="I6" s="1">
        <v>109</v>
      </c>
      <c r="J6" s="1">
        <v>109</v>
      </c>
      <c r="K6" s="1">
        <v>108</v>
      </c>
      <c r="L6" s="1">
        <v>104</v>
      </c>
      <c r="M6" s="1">
        <v>108</v>
      </c>
      <c r="N6" s="2">
        <f t="shared" si="0"/>
        <v>22636</v>
      </c>
    </row>
    <row r="7" spans="1:14" ht="12.75">
      <c r="A7" s="1" t="s">
        <v>17</v>
      </c>
      <c r="B7" s="1">
        <v>3072</v>
      </c>
      <c r="C7" s="1">
        <v>3209</v>
      </c>
      <c r="D7" s="1">
        <v>1302</v>
      </c>
      <c r="E7" s="1">
        <v>904</v>
      </c>
      <c r="F7" s="1">
        <v>108</v>
      </c>
      <c r="G7" s="1">
        <v>109</v>
      </c>
      <c r="H7" s="1">
        <v>108</v>
      </c>
      <c r="I7" s="1">
        <v>109</v>
      </c>
      <c r="J7" s="1">
        <v>109</v>
      </c>
      <c r="K7" s="1">
        <v>108</v>
      </c>
      <c r="L7" s="1">
        <v>104</v>
      </c>
      <c r="M7" s="1">
        <v>108</v>
      </c>
      <c r="N7" s="2">
        <f t="shared" si="0"/>
        <v>9350</v>
      </c>
    </row>
    <row r="8" spans="1:14" ht="12.75">
      <c r="A8" s="1" t="s">
        <v>18</v>
      </c>
      <c r="B8" s="1">
        <v>1695</v>
      </c>
      <c r="C8" s="1">
        <v>1965</v>
      </c>
      <c r="D8" s="1">
        <v>877</v>
      </c>
      <c r="E8" s="1">
        <v>1339</v>
      </c>
      <c r="F8" s="1">
        <v>1661</v>
      </c>
      <c r="G8" s="1">
        <v>1801</v>
      </c>
      <c r="H8" s="1">
        <v>1961</v>
      </c>
      <c r="I8" s="1">
        <v>554</v>
      </c>
      <c r="J8" s="1">
        <v>1208</v>
      </c>
      <c r="K8" s="1">
        <v>2470</v>
      </c>
      <c r="L8" s="1">
        <v>3083</v>
      </c>
      <c r="M8" s="1">
        <v>1774</v>
      </c>
      <c r="N8" s="2">
        <f t="shared" si="0"/>
        <v>20388</v>
      </c>
    </row>
    <row r="9" spans="1:14" ht="12.75">
      <c r="A9" s="1" t="s">
        <v>19</v>
      </c>
      <c r="B9" s="1">
        <v>17546</v>
      </c>
      <c r="C9" s="1">
        <v>18544</v>
      </c>
      <c r="D9" s="1">
        <v>6630</v>
      </c>
      <c r="E9" s="1">
        <v>6264</v>
      </c>
      <c r="F9" s="1">
        <v>14802</v>
      </c>
      <c r="G9" s="1">
        <v>5299</v>
      </c>
      <c r="H9" s="5">
        <v>8320</v>
      </c>
      <c r="I9" s="1">
        <v>14323</v>
      </c>
      <c r="J9" s="1">
        <v>12508</v>
      </c>
      <c r="K9" s="1">
        <v>7223</v>
      </c>
      <c r="L9" s="1">
        <v>4265</v>
      </c>
      <c r="M9" s="1">
        <v>10001</v>
      </c>
      <c r="N9" s="2">
        <f t="shared" si="0"/>
        <v>125725</v>
      </c>
    </row>
    <row r="10" spans="1:14" ht="12.75">
      <c r="A10" s="1" t="s">
        <v>20</v>
      </c>
      <c r="B10" s="1">
        <v>0</v>
      </c>
      <c r="C10" s="1">
        <v>0</v>
      </c>
      <c r="D10" s="1">
        <v>23</v>
      </c>
      <c r="E10" s="1">
        <v>164</v>
      </c>
      <c r="F10" s="1">
        <v>163</v>
      </c>
      <c r="G10" s="1">
        <v>164</v>
      </c>
      <c r="H10" s="1">
        <v>163</v>
      </c>
      <c r="I10" s="1">
        <v>164</v>
      </c>
      <c r="J10" s="1">
        <v>164</v>
      </c>
      <c r="K10" s="1">
        <v>163</v>
      </c>
      <c r="L10" s="1">
        <v>164</v>
      </c>
      <c r="M10" s="1">
        <v>163</v>
      </c>
      <c r="N10" s="2">
        <f t="shared" si="0"/>
        <v>1495</v>
      </c>
    </row>
    <row r="11" spans="1:14" ht="12.75">
      <c r="A11" s="4" t="s">
        <v>23</v>
      </c>
      <c r="B11" s="4">
        <f>SUM(B5:B10)</f>
        <v>40174</v>
      </c>
      <c r="C11" s="4">
        <f>SUM(C5:C10)</f>
        <v>40444</v>
      </c>
      <c r="D11" s="4">
        <f aca="true" t="shared" si="1" ref="D11:M11">SUM(D5:D10)</f>
        <v>21674</v>
      </c>
      <c r="E11" s="4">
        <f t="shared" si="1"/>
        <v>20988</v>
      </c>
      <c r="F11" s="4">
        <f t="shared" si="1"/>
        <v>30153</v>
      </c>
      <c r="G11" s="4">
        <f t="shared" si="1"/>
        <v>17039</v>
      </c>
      <c r="H11" s="4">
        <f t="shared" si="1"/>
        <v>21601</v>
      </c>
      <c r="I11" s="4">
        <f t="shared" si="1"/>
        <v>21721</v>
      </c>
      <c r="J11" s="4">
        <f t="shared" si="1"/>
        <v>19897</v>
      </c>
      <c r="K11" s="4">
        <f t="shared" si="1"/>
        <v>17517</v>
      </c>
      <c r="L11" s="4">
        <f t="shared" si="1"/>
        <v>15987</v>
      </c>
      <c r="M11" s="4">
        <f t="shared" si="1"/>
        <v>19446</v>
      </c>
      <c r="N11" s="4">
        <f>SUM(N5:N10)</f>
        <v>286641</v>
      </c>
    </row>
    <row r="12" spans="1:14" ht="12.75">
      <c r="A12" s="36" t="s">
        <v>14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ht="12.75">
      <c r="A13" s="3" t="s">
        <v>1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3" t="s">
        <v>11</v>
      </c>
      <c r="J13" s="3" t="s">
        <v>10</v>
      </c>
      <c r="K13" s="3" t="s">
        <v>2</v>
      </c>
      <c r="L13" s="3" t="s">
        <v>12</v>
      </c>
      <c r="M13" s="3" t="s">
        <v>13</v>
      </c>
      <c r="N13" s="3" t="s">
        <v>21</v>
      </c>
    </row>
    <row r="14" spans="1:14" ht="12.75">
      <c r="A14" s="1" t="s">
        <v>15</v>
      </c>
      <c r="B14" s="1">
        <v>2842</v>
      </c>
      <c r="C14" s="1">
        <v>2444</v>
      </c>
      <c r="D14" s="1">
        <v>2036</v>
      </c>
      <c r="E14" s="1">
        <v>2025</v>
      </c>
      <c r="F14" s="1">
        <v>2121</v>
      </c>
      <c r="G14" s="1">
        <v>1951</v>
      </c>
      <c r="H14" s="1">
        <v>1476</v>
      </c>
      <c r="I14" s="1">
        <v>1421</v>
      </c>
      <c r="J14" s="1">
        <v>1226</v>
      </c>
      <c r="K14" s="1">
        <v>1560</v>
      </c>
      <c r="L14" s="1">
        <v>1725</v>
      </c>
      <c r="M14" s="9">
        <v>1529</v>
      </c>
      <c r="N14" s="2">
        <f aca="true" t="shared" si="2" ref="N14:N19">SUM(B14:M14)</f>
        <v>22356</v>
      </c>
    </row>
    <row r="15" spans="1:14" ht="12.75">
      <c r="A15" s="1" t="s">
        <v>16</v>
      </c>
      <c r="B15" s="1">
        <v>889</v>
      </c>
      <c r="C15" s="1">
        <v>1054</v>
      </c>
      <c r="D15" s="1">
        <v>679</v>
      </c>
      <c r="E15" s="1">
        <v>584</v>
      </c>
      <c r="F15" s="1">
        <v>712</v>
      </c>
      <c r="G15" s="1">
        <v>65</v>
      </c>
      <c r="H15" s="1">
        <v>877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2">
        <f t="shared" si="2"/>
        <v>4860</v>
      </c>
    </row>
    <row r="16" spans="1:14" ht="12.75">
      <c r="A16" s="1" t="s">
        <v>17</v>
      </c>
      <c r="B16" s="1">
        <v>684</v>
      </c>
      <c r="C16" s="1">
        <v>712</v>
      </c>
      <c r="D16" s="1">
        <v>322</v>
      </c>
      <c r="E16" s="1">
        <v>233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2">
        <f t="shared" si="2"/>
        <v>1951</v>
      </c>
    </row>
    <row r="17" spans="1:14" ht="12.75">
      <c r="A17" s="1" t="s">
        <v>18</v>
      </c>
      <c r="B17" s="1">
        <v>363</v>
      </c>
      <c r="C17" s="1">
        <v>460</v>
      </c>
      <c r="D17" s="1">
        <v>227</v>
      </c>
      <c r="E17" s="1">
        <v>330</v>
      </c>
      <c r="F17" s="1">
        <v>399</v>
      </c>
      <c r="G17" s="1">
        <v>427</v>
      </c>
      <c r="H17" s="1">
        <v>460</v>
      </c>
      <c r="I17" s="1">
        <v>146</v>
      </c>
      <c r="J17" s="1">
        <v>302</v>
      </c>
      <c r="K17" s="1">
        <v>598</v>
      </c>
      <c r="L17" s="1">
        <v>687</v>
      </c>
      <c r="M17" s="1">
        <v>422</v>
      </c>
      <c r="N17" s="2">
        <f t="shared" si="2"/>
        <v>4821</v>
      </c>
    </row>
    <row r="18" spans="1:14" ht="12.75">
      <c r="A18" s="1" t="s">
        <v>19</v>
      </c>
      <c r="B18" s="1">
        <v>3613</v>
      </c>
      <c r="C18" s="1">
        <v>3814</v>
      </c>
      <c r="D18" s="1">
        <v>1729</v>
      </c>
      <c r="E18" s="1">
        <v>1331</v>
      </c>
      <c r="F18" s="1">
        <v>3062</v>
      </c>
      <c r="G18" s="1">
        <v>2097</v>
      </c>
      <c r="H18" s="5">
        <v>1096</v>
      </c>
      <c r="I18" s="1">
        <v>2956</v>
      </c>
      <c r="J18" s="1">
        <v>2595</v>
      </c>
      <c r="K18" s="1">
        <v>1473</v>
      </c>
      <c r="L18" s="1">
        <v>926</v>
      </c>
      <c r="M18" s="1">
        <v>2089</v>
      </c>
      <c r="N18" s="2">
        <f t="shared" si="2"/>
        <v>26781</v>
      </c>
    </row>
    <row r="19" spans="1:14" ht="12.75">
      <c r="A19" s="1" t="s">
        <v>20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2">
        <f t="shared" si="2"/>
        <v>0</v>
      </c>
    </row>
    <row r="20" spans="1:14" ht="12.75">
      <c r="A20" s="3" t="s">
        <v>24</v>
      </c>
      <c r="B20" s="3">
        <f aca="true" t="shared" si="3" ref="B20:N20">SUM(B14:B19)</f>
        <v>8391</v>
      </c>
      <c r="C20" s="3">
        <f t="shared" si="3"/>
        <v>8484</v>
      </c>
      <c r="D20" s="3">
        <f t="shared" si="3"/>
        <v>4993</v>
      </c>
      <c r="E20" s="3">
        <f t="shared" si="3"/>
        <v>4503</v>
      </c>
      <c r="F20" s="3">
        <f t="shared" si="3"/>
        <v>6294</v>
      </c>
      <c r="G20" s="3">
        <f t="shared" si="3"/>
        <v>4540</v>
      </c>
      <c r="H20" s="3">
        <f t="shared" si="3"/>
        <v>3909</v>
      </c>
      <c r="I20" s="3">
        <f t="shared" si="3"/>
        <v>4523</v>
      </c>
      <c r="J20" s="3">
        <f t="shared" si="3"/>
        <v>4123</v>
      </c>
      <c r="K20" s="3">
        <f t="shared" si="3"/>
        <v>3631</v>
      </c>
      <c r="L20" s="3">
        <f t="shared" si="3"/>
        <v>3338</v>
      </c>
      <c r="M20" s="3">
        <f t="shared" si="3"/>
        <v>4040</v>
      </c>
      <c r="N20" s="3">
        <f t="shared" si="3"/>
        <v>60769</v>
      </c>
    </row>
  </sheetData>
  <mergeCells count="3">
    <mergeCell ref="A1:Q1"/>
    <mergeCell ref="A3:N3"/>
    <mergeCell ref="A12:N1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D28" sqref="D28"/>
    </sheetView>
  </sheetViews>
  <sheetFormatPr defaultColWidth="9.140625" defaultRowHeight="12.75"/>
  <cols>
    <col min="1" max="1" width="35.140625" style="0" customWidth="1"/>
  </cols>
  <sheetData>
    <row r="1" spans="1:17" ht="12.75">
      <c r="A1" s="32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4" ht="12.75">
      <c r="A2" s="33" t="s">
        <v>67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3" spans="1:14" ht="12.75">
      <c r="A3" s="4" t="s">
        <v>27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11</v>
      </c>
      <c r="J3" s="4" t="s">
        <v>10</v>
      </c>
      <c r="K3" s="4" t="s">
        <v>2</v>
      </c>
      <c r="L3" s="4" t="s">
        <v>12</v>
      </c>
      <c r="M3" s="4" t="s">
        <v>13</v>
      </c>
      <c r="N3" s="4" t="s">
        <v>21</v>
      </c>
    </row>
    <row r="4" spans="1:14" ht="12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12.75">
      <c r="A5" s="1" t="s">
        <v>28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</row>
    <row r="6" spans="1:14" ht="12.75">
      <c r="A6" s="1" t="s">
        <v>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4" ht="12.75">
      <c r="A7" s="1" t="s">
        <v>31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14" ht="12.75">
      <c r="A8" s="1" t="s">
        <v>30</v>
      </c>
      <c r="B8" s="1"/>
      <c r="C8" s="1"/>
      <c r="D8" s="1"/>
      <c r="E8" s="1"/>
      <c r="F8" s="1"/>
      <c r="G8" s="1"/>
      <c r="H8" s="5"/>
      <c r="I8" s="1"/>
      <c r="J8" s="1"/>
      <c r="K8" s="1"/>
      <c r="L8" s="1"/>
      <c r="M8" s="1"/>
      <c r="N8" s="2"/>
    </row>
    <row r="9" spans="1:14" ht="12.75">
      <c r="A9" s="4" t="s">
        <v>33</v>
      </c>
      <c r="B9" s="4">
        <f aca="true" t="shared" si="0" ref="B9:N9">SUM(B4:B8)</f>
        <v>0</v>
      </c>
      <c r="C9" s="4">
        <f t="shared" si="0"/>
        <v>0</v>
      </c>
      <c r="D9" s="4">
        <f t="shared" si="0"/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>
        <f t="shared" si="0"/>
        <v>0</v>
      </c>
    </row>
    <row r="10" spans="1:14" ht="12.75">
      <c r="A10" s="39" t="s">
        <v>32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</row>
    <row r="11" spans="1:14" ht="12.75">
      <c r="A11" s="8" t="s">
        <v>1</v>
      </c>
      <c r="B11" s="8" t="s">
        <v>3</v>
      </c>
      <c r="C11" s="8" t="s">
        <v>4</v>
      </c>
      <c r="D11" s="8" t="s">
        <v>5</v>
      </c>
      <c r="E11" s="8" t="s">
        <v>6</v>
      </c>
      <c r="F11" s="8" t="s">
        <v>7</v>
      </c>
      <c r="G11" s="8" t="s">
        <v>8</v>
      </c>
      <c r="H11" s="8" t="s">
        <v>9</v>
      </c>
      <c r="I11" s="8" t="s">
        <v>11</v>
      </c>
      <c r="J11" s="8" t="s">
        <v>10</v>
      </c>
      <c r="K11" s="8" t="s">
        <v>2</v>
      </c>
      <c r="L11" s="8" t="s">
        <v>12</v>
      </c>
      <c r="M11" s="8" t="s">
        <v>13</v>
      </c>
      <c r="N11" s="8" t="s">
        <v>21</v>
      </c>
    </row>
    <row r="12" spans="1:14" ht="12.75">
      <c r="A12" s="1" t="s">
        <v>77</v>
      </c>
      <c r="B12" s="1">
        <v>8300</v>
      </c>
      <c r="C12" s="1">
        <f>3000+9880</f>
        <v>12880</v>
      </c>
      <c r="D12" s="1">
        <v>8440</v>
      </c>
      <c r="E12" s="1">
        <v>0</v>
      </c>
      <c r="F12" s="1">
        <v>6520</v>
      </c>
      <c r="G12" s="1">
        <v>0</v>
      </c>
      <c r="H12" s="1">
        <v>5420</v>
      </c>
      <c r="I12" s="1">
        <v>0</v>
      </c>
      <c r="J12" s="1">
        <v>0</v>
      </c>
      <c r="K12" s="1">
        <v>0</v>
      </c>
      <c r="L12" s="1">
        <v>0</v>
      </c>
      <c r="M12" s="1">
        <v>11360</v>
      </c>
      <c r="N12" s="1">
        <f>SUM(B12:M12)</f>
        <v>52920</v>
      </c>
    </row>
    <row r="13" spans="1:14" ht="12.75">
      <c r="A13" s="1" t="s">
        <v>78</v>
      </c>
      <c r="B13" s="1">
        <v>0</v>
      </c>
      <c r="C13" s="1">
        <v>0</v>
      </c>
      <c r="D13" s="1">
        <v>0</v>
      </c>
      <c r="E13" s="1">
        <v>0</v>
      </c>
      <c r="F13" s="1">
        <v>1000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>SUM(B13:M13)</f>
        <v>1000</v>
      </c>
    </row>
    <row r="14" spans="1:14" ht="12.75">
      <c r="A14" s="1" t="s">
        <v>79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5500</v>
      </c>
      <c r="H14" s="1">
        <v>0</v>
      </c>
      <c r="I14" s="1">
        <v>0</v>
      </c>
      <c r="J14" s="1">
        <v>1000</v>
      </c>
      <c r="K14" s="1">
        <v>8974</v>
      </c>
      <c r="L14" s="1">
        <v>2500</v>
      </c>
      <c r="M14" s="1">
        <v>0</v>
      </c>
      <c r="N14" s="1">
        <f>SUM(B14:M14)</f>
        <v>17974</v>
      </c>
    </row>
    <row r="15" spans="1:14" ht="12.75">
      <c r="A15" s="1" t="s">
        <v>81</v>
      </c>
      <c r="B15" s="1">
        <v>0</v>
      </c>
      <c r="C15" s="1">
        <v>0</v>
      </c>
      <c r="D15" s="1">
        <v>1000</v>
      </c>
      <c r="E15" s="1">
        <v>0</v>
      </c>
      <c r="F15" s="1">
        <v>0</v>
      </c>
      <c r="G15" s="1">
        <v>1000</v>
      </c>
      <c r="H15" s="1">
        <v>0</v>
      </c>
      <c r="I15" s="1">
        <v>0</v>
      </c>
      <c r="J15" s="1">
        <v>1000</v>
      </c>
      <c r="K15" s="1">
        <v>0</v>
      </c>
      <c r="L15" s="1">
        <v>0</v>
      </c>
      <c r="M15" s="1">
        <v>1000</v>
      </c>
      <c r="N15" s="1">
        <f>SUM(B15:M15)</f>
        <v>4000</v>
      </c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8" t="s">
        <v>22</v>
      </c>
      <c r="B18" s="8">
        <f>SUM(B12:B17)</f>
        <v>8300</v>
      </c>
      <c r="C18" s="8">
        <f aca="true" t="shared" si="1" ref="C18:M18">SUM(C12:C17)</f>
        <v>12880</v>
      </c>
      <c r="D18" s="8">
        <f t="shared" si="1"/>
        <v>9440</v>
      </c>
      <c r="E18" s="8">
        <f t="shared" si="1"/>
        <v>0</v>
      </c>
      <c r="F18" s="8">
        <f t="shared" si="1"/>
        <v>7520</v>
      </c>
      <c r="G18" s="8">
        <f t="shared" si="1"/>
        <v>6500</v>
      </c>
      <c r="H18" s="8">
        <f t="shared" si="1"/>
        <v>5420</v>
      </c>
      <c r="I18" s="8">
        <f t="shared" si="1"/>
        <v>0</v>
      </c>
      <c r="J18" s="8">
        <f t="shared" si="1"/>
        <v>2000</v>
      </c>
      <c r="K18" s="8">
        <f t="shared" si="1"/>
        <v>8974</v>
      </c>
      <c r="L18" s="8">
        <f t="shared" si="1"/>
        <v>2500</v>
      </c>
      <c r="M18" s="8">
        <f t="shared" si="1"/>
        <v>12360</v>
      </c>
      <c r="N18" s="8">
        <f>SUM(N12:N17)</f>
        <v>75894</v>
      </c>
    </row>
    <row r="19" spans="1:14" ht="12.7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</row>
    <row r="20" spans="1:14" ht="12.75">
      <c r="A20" s="8" t="s">
        <v>53</v>
      </c>
      <c r="B20" s="8">
        <f aca="true" t="shared" si="2" ref="B20:N20">B18+B9</f>
        <v>8300</v>
      </c>
      <c r="C20" s="8">
        <f t="shared" si="2"/>
        <v>12880</v>
      </c>
      <c r="D20" s="8">
        <f t="shared" si="2"/>
        <v>9440</v>
      </c>
      <c r="E20" s="8">
        <f t="shared" si="2"/>
        <v>0</v>
      </c>
      <c r="F20" s="8">
        <f t="shared" si="2"/>
        <v>7520</v>
      </c>
      <c r="G20" s="8">
        <f t="shared" si="2"/>
        <v>6500</v>
      </c>
      <c r="H20" s="8">
        <f t="shared" si="2"/>
        <v>5420</v>
      </c>
      <c r="I20" s="8">
        <f t="shared" si="2"/>
        <v>0</v>
      </c>
      <c r="J20" s="8">
        <f t="shared" si="2"/>
        <v>2000</v>
      </c>
      <c r="K20" s="8">
        <f t="shared" si="2"/>
        <v>8974</v>
      </c>
      <c r="L20" s="8">
        <f t="shared" si="2"/>
        <v>2500</v>
      </c>
      <c r="M20" s="8">
        <f t="shared" si="2"/>
        <v>12360</v>
      </c>
      <c r="N20" s="8">
        <f t="shared" si="2"/>
        <v>75894</v>
      </c>
    </row>
  </sheetData>
  <mergeCells count="4">
    <mergeCell ref="A1:Q1"/>
    <mergeCell ref="A2:N2"/>
    <mergeCell ref="A10:N10"/>
    <mergeCell ref="A19:N1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A14" sqref="A14"/>
    </sheetView>
  </sheetViews>
  <sheetFormatPr defaultColWidth="9.140625" defaultRowHeight="12.75"/>
  <cols>
    <col min="1" max="1" width="32.140625" style="0" customWidth="1"/>
  </cols>
  <sheetData>
    <row r="1" spans="1:17" ht="12.75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3" spans="1:14" ht="12.75">
      <c r="A3" s="33" t="s">
        <v>71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1:14" ht="12.75">
      <c r="A4" s="4" t="s">
        <v>27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11</v>
      </c>
      <c r="J4" s="4" t="s">
        <v>10</v>
      </c>
      <c r="K4" s="4" t="s">
        <v>2</v>
      </c>
      <c r="L4" s="4" t="s">
        <v>12</v>
      </c>
      <c r="M4" s="4" t="s">
        <v>13</v>
      </c>
      <c r="N4" s="4" t="s">
        <v>21</v>
      </c>
    </row>
    <row r="5" spans="1:14" ht="12.75">
      <c r="A5" s="1" t="s">
        <v>34</v>
      </c>
      <c r="B5" s="1">
        <v>7809</v>
      </c>
      <c r="C5" s="1">
        <v>14832</v>
      </c>
      <c r="D5" s="1">
        <v>16767</v>
      </c>
      <c r="E5" s="1">
        <v>17214</v>
      </c>
      <c r="F5" s="1">
        <v>11426</v>
      </c>
      <c r="G5" s="1">
        <v>14038</v>
      </c>
      <c r="H5" s="1">
        <v>17366</v>
      </c>
      <c r="I5" s="1">
        <v>15645</v>
      </c>
      <c r="J5" s="1">
        <v>10194</v>
      </c>
      <c r="K5" s="1">
        <v>11876</v>
      </c>
      <c r="L5" s="1">
        <v>9207</v>
      </c>
      <c r="M5" s="1">
        <v>5000</v>
      </c>
      <c r="N5" s="2">
        <f aca="true" t="shared" si="0" ref="N5:N10">SUM(B5:M5)</f>
        <v>151374</v>
      </c>
    </row>
    <row r="6" spans="1:14" ht="12.75">
      <c r="A6" s="1" t="s">
        <v>35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2">
        <f t="shared" si="0"/>
        <v>0</v>
      </c>
    </row>
    <row r="7" spans="1:14" ht="12.75">
      <c r="A7" s="1" t="s">
        <v>36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4585</v>
      </c>
      <c r="I7" s="5">
        <v>0</v>
      </c>
      <c r="J7" s="1">
        <v>0</v>
      </c>
      <c r="K7" s="1">
        <v>2300</v>
      </c>
      <c r="L7" s="1">
        <v>0</v>
      </c>
      <c r="M7" s="1">
        <v>33504</v>
      </c>
      <c r="N7" s="2">
        <f t="shared" si="0"/>
        <v>40389</v>
      </c>
    </row>
    <row r="8" spans="1:14" ht="12.75">
      <c r="A8" s="5" t="s">
        <v>38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2">
        <f t="shared" si="0"/>
        <v>0</v>
      </c>
    </row>
    <row r="9" spans="1:14" ht="12.75">
      <c r="A9" s="1" t="s">
        <v>37</v>
      </c>
      <c r="B9" s="1">
        <v>28900</v>
      </c>
      <c r="C9" s="1">
        <v>28090</v>
      </c>
      <c r="D9" s="1">
        <v>28090</v>
      </c>
      <c r="E9" s="1">
        <v>28090</v>
      </c>
      <c r="F9" s="1">
        <v>28090</v>
      </c>
      <c r="G9" s="1">
        <v>28090</v>
      </c>
      <c r="H9" s="1">
        <v>28090</v>
      </c>
      <c r="I9" s="1">
        <v>28090</v>
      </c>
      <c r="J9" s="1">
        <v>28090</v>
      </c>
      <c r="K9" s="1">
        <v>28090</v>
      </c>
      <c r="L9" s="1">
        <v>27575</v>
      </c>
      <c r="M9" s="1">
        <v>27575</v>
      </c>
      <c r="N9" s="2">
        <f t="shared" si="0"/>
        <v>336860</v>
      </c>
    </row>
    <row r="10" spans="1:14" ht="12.75">
      <c r="A10" s="1" t="s">
        <v>72</v>
      </c>
      <c r="B10" s="1">
        <v>0</v>
      </c>
      <c r="C10" s="1">
        <v>0</v>
      </c>
      <c r="D10" s="1">
        <v>1500</v>
      </c>
      <c r="E10" s="1">
        <v>0</v>
      </c>
      <c r="F10" s="1">
        <v>0</v>
      </c>
      <c r="G10" s="1">
        <v>1500</v>
      </c>
      <c r="H10" s="1">
        <v>0</v>
      </c>
      <c r="I10" s="1">
        <v>0</v>
      </c>
      <c r="J10" s="1">
        <v>1500</v>
      </c>
      <c r="K10" s="1">
        <v>0</v>
      </c>
      <c r="L10" s="1">
        <v>0</v>
      </c>
      <c r="M10" s="1">
        <v>1500</v>
      </c>
      <c r="N10" s="2">
        <f t="shared" si="0"/>
        <v>6000</v>
      </c>
    </row>
    <row r="11" spans="1:14" ht="12.75">
      <c r="A11" s="4" t="s">
        <v>40</v>
      </c>
      <c r="B11" s="4">
        <f>SUM(B5:B10)</f>
        <v>36709</v>
      </c>
      <c r="C11" s="4">
        <f aca="true" t="shared" si="1" ref="C11:M11">SUM(C5:C10)</f>
        <v>42922</v>
      </c>
      <c r="D11" s="4">
        <f t="shared" si="1"/>
        <v>46357</v>
      </c>
      <c r="E11" s="4">
        <f t="shared" si="1"/>
        <v>45304</v>
      </c>
      <c r="F11" s="4">
        <f t="shared" si="1"/>
        <v>39516</v>
      </c>
      <c r="G11" s="4">
        <f t="shared" si="1"/>
        <v>43628</v>
      </c>
      <c r="H11" s="4">
        <f t="shared" si="1"/>
        <v>50041</v>
      </c>
      <c r="I11" s="4">
        <f t="shared" si="1"/>
        <v>43735</v>
      </c>
      <c r="J11" s="4">
        <f t="shared" si="1"/>
        <v>39784</v>
      </c>
      <c r="K11" s="4">
        <f t="shared" si="1"/>
        <v>42266</v>
      </c>
      <c r="L11" s="4">
        <f t="shared" si="1"/>
        <v>36782</v>
      </c>
      <c r="M11" s="4">
        <f t="shared" si="1"/>
        <v>67579</v>
      </c>
      <c r="N11" s="4">
        <f>SUM(N5:N10)</f>
        <v>534623</v>
      </c>
    </row>
  </sheetData>
  <mergeCells count="2">
    <mergeCell ref="A1:Q1"/>
    <mergeCell ref="A3:N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D28" sqref="D28"/>
    </sheetView>
  </sheetViews>
  <sheetFormatPr defaultColWidth="9.140625" defaultRowHeight="12.75"/>
  <cols>
    <col min="1" max="1" width="23.7109375" style="0" customWidth="1"/>
    <col min="2" max="2" width="17.00390625" style="0" customWidth="1"/>
    <col min="3" max="3" width="15.28125" style="0" customWidth="1"/>
    <col min="4" max="4" width="23.7109375" style="0" customWidth="1"/>
    <col min="5" max="5" width="19.00390625" style="0" customWidth="1"/>
  </cols>
  <sheetData>
    <row r="1" spans="1:17" ht="12.75">
      <c r="A1" s="32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3" spans="1:14" s="12" customFormat="1" ht="12.75">
      <c r="A3" s="17" t="s">
        <v>42</v>
      </c>
      <c r="B3" s="17" t="s">
        <v>43</v>
      </c>
      <c r="C3" s="17" t="s">
        <v>44</v>
      </c>
      <c r="D3" s="42" t="s">
        <v>45</v>
      </c>
      <c r="E3" s="42"/>
      <c r="F3" s="42"/>
      <c r="G3" s="42"/>
      <c r="H3" s="42"/>
      <c r="I3" s="42"/>
      <c r="J3" s="42"/>
      <c r="K3" s="13"/>
      <c r="L3" s="13"/>
      <c r="M3" s="13"/>
      <c r="N3" s="13"/>
    </row>
    <row r="4" spans="1:14" s="12" customFormat="1" ht="12.75">
      <c r="A4" s="6" t="s">
        <v>68</v>
      </c>
      <c r="B4" s="6"/>
      <c r="C4" s="24">
        <v>9900</v>
      </c>
      <c r="D4" s="43"/>
      <c r="E4" s="43"/>
      <c r="F4" s="43"/>
      <c r="G4" s="43"/>
      <c r="H4" s="43"/>
      <c r="I4" s="43"/>
      <c r="J4" s="43"/>
      <c r="K4" s="14"/>
      <c r="L4" s="14"/>
      <c r="M4" s="14"/>
      <c r="N4" s="14"/>
    </row>
    <row r="5" spans="1:14" s="12" customFormat="1" ht="12.75">
      <c r="A5" s="6" t="s">
        <v>69</v>
      </c>
      <c r="B5" s="10"/>
      <c r="C5" s="10">
        <v>8800</v>
      </c>
      <c r="D5" s="45"/>
      <c r="E5" s="45"/>
      <c r="F5" s="45"/>
      <c r="G5" s="45"/>
      <c r="H5" s="45"/>
      <c r="I5" s="45"/>
      <c r="J5" s="45"/>
      <c r="N5" s="14"/>
    </row>
    <row r="6" spans="1:14" s="12" customFormat="1" ht="12.75">
      <c r="A6" s="6" t="s">
        <v>73</v>
      </c>
      <c r="B6" s="6" t="s">
        <v>74</v>
      </c>
      <c r="C6" s="10">
        <v>5000</v>
      </c>
      <c r="D6" s="45"/>
      <c r="E6" s="45"/>
      <c r="F6" s="45"/>
      <c r="G6" s="45"/>
      <c r="H6" s="45"/>
      <c r="I6" s="45"/>
      <c r="J6" s="45"/>
      <c r="N6" s="14"/>
    </row>
    <row r="7" spans="1:14" s="12" customFormat="1" ht="12.75">
      <c r="A7" s="10"/>
      <c r="B7" s="10"/>
      <c r="C7" s="10"/>
      <c r="D7" s="45"/>
      <c r="E7" s="45"/>
      <c r="F7" s="45"/>
      <c r="G7" s="45"/>
      <c r="H7" s="45"/>
      <c r="I7" s="45"/>
      <c r="J7" s="45"/>
      <c r="N7" s="14"/>
    </row>
    <row r="8" spans="1:14" s="12" customFormat="1" ht="12.75">
      <c r="A8" s="10"/>
      <c r="B8" s="10"/>
      <c r="C8" s="10"/>
      <c r="D8" s="45"/>
      <c r="E8" s="45"/>
      <c r="F8" s="45"/>
      <c r="G8" s="45"/>
      <c r="H8" s="45"/>
      <c r="I8" s="45"/>
      <c r="J8" s="45"/>
      <c r="N8" s="14"/>
    </row>
    <row r="9" spans="4:14" s="12" customFormat="1" ht="12.75">
      <c r="D9" s="16"/>
      <c r="E9" s="16"/>
      <c r="F9" s="16"/>
      <c r="G9" s="16"/>
      <c r="H9" s="16"/>
      <c r="I9" s="16"/>
      <c r="J9" s="16"/>
      <c r="N9" s="14"/>
    </row>
    <row r="10" s="12" customFormat="1" ht="12.75">
      <c r="N10" s="14"/>
    </row>
    <row r="11" spans="1:14" s="12" customFormat="1" ht="12.75">
      <c r="A11" s="44" t="s">
        <v>46</v>
      </c>
      <c r="B11" s="44"/>
      <c r="C11" s="44"/>
      <c r="D11" s="44"/>
      <c r="E11" s="44"/>
      <c r="F11" s="15"/>
      <c r="G11" s="15"/>
      <c r="H11" s="15"/>
      <c r="I11" s="15"/>
      <c r="J11" s="15"/>
      <c r="K11" s="14"/>
      <c r="L11" s="14"/>
      <c r="M11" s="14"/>
      <c r="N11" s="14"/>
    </row>
    <row r="12" spans="1:10" ht="12.75">
      <c r="A12" s="18" t="s">
        <v>42</v>
      </c>
      <c r="B12" s="18" t="s">
        <v>47</v>
      </c>
      <c r="C12" s="18" t="s">
        <v>48</v>
      </c>
      <c r="D12" s="18" t="s">
        <v>49</v>
      </c>
      <c r="E12" s="18" t="s">
        <v>50</v>
      </c>
      <c r="F12" s="11"/>
      <c r="G12" s="11"/>
      <c r="H12" s="11"/>
      <c r="I12" s="11"/>
      <c r="J12" s="11"/>
    </row>
    <row r="13" spans="1:10" ht="12.75">
      <c r="A13" s="1" t="s">
        <v>70</v>
      </c>
      <c r="B13" s="25">
        <v>0.5</v>
      </c>
      <c r="C13" s="1">
        <f>B13*C6</f>
        <v>2500</v>
      </c>
      <c r="D13" s="25">
        <v>0</v>
      </c>
      <c r="E13" s="1">
        <f>D13*C6</f>
        <v>0</v>
      </c>
      <c r="F13" s="11"/>
      <c r="G13" s="11"/>
      <c r="H13" s="11"/>
      <c r="I13" s="11"/>
      <c r="J13" s="11"/>
    </row>
    <row r="14" spans="1:10" ht="12.75">
      <c r="A14" s="1" t="s">
        <v>75</v>
      </c>
      <c r="B14" s="25">
        <v>0.6</v>
      </c>
      <c r="C14" s="1">
        <f>B14*C5</f>
        <v>5280</v>
      </c>
      <c r="D14" s="25">
        <v>0</v>
      </c>
      <c r="E14" s="1">
        <f>D14*C5</f>
        <v>0</v>
      </c>
      <c r="F14" s="11"/>
      <c r="G14" s="11"/>
      <c r="H14" s="11"/>
      <c r="I14" s="11"/>
      <c r="J14" s="11"/>
    </row>
    <row r="15" spans="1:5" ht="12.75">
      <c r="A15" s="1" t="s">
        <v>76</v>
      </c>
      <c r="B15" s="25">
        <v>0.4</v>
      </c>
      <c r="C15" s="1">
        <f>B15*C6</f>
        <v>2000</v>
      </c>
      <c r="D15" s="25">
        <v>0</v>
      </c>
      <c r="E15" s="1">
        <f>C4*D15</f>
        <v>0</v>
      </c>
    </row>
    <row r="16" spans="1:5" ht="12.75">
      <c r="A16" s="1"/>
      <c r="B16" s="1"/>
      <c r="C16" s="1"/>
      <c r="D16" s="1"/>
      <c r="E16" s="1"/>
    </row>
    <row r="17" spans="1:5" ht="12.75">
      <c r="A17" s="1"/>
      <c r="B17" s="1"/>
      <c r="C17" s="1"/>
      <c r="D17" s="1"/>
      <c r="E17" s="1"/>
    </row>
    <row r="18" spans="1:5" ht="12.75">
      <c r="A18" s="1"/>
      <c r="B18" s="1"/>
      <c r="C18" s="1"/>
      <c r="D18" s="1"/>
      <c r="E18" s="1"/>
    </row>
    <row r="19" spans="1:5" ht="12.75">
      <c r="A19" s="2" t="s">
        <v>21</v>
      </c>
      <c r="B19" s="1"/>
      <c r="C19" s="2">
        <f>SUM(C13:C18)</f>
        <v>9780</v>
      </c>
      <c r="D19" s="1"/>
      <c r="E19" s="1"/>
    </row>
  </sheetData>
  <mergeCells count="8">
    <mergeCell ref="A1:Q1"/>
    <mergeCell ref="D3:J3"/>
    <mergeCell ref="D4:J4"/>
    <mergeCell ref="A11:E11"/>
    <mergeCell ref="D5:J5"/>
    <mergeCell ref="D6:J6"/>
    <mergeCell ref="D7:J7"/>
    <mergeCell ref="D8:J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I28" sqref="I28"/>
    </sheetView>
  </sheetViews>
  <sheetFormatPr defaultColWidth="9.140625" defaultRowHeight="12.75"/>
  <cols>
    <col min="3" max="3" width="11.421875" style="0" customWidth="1"/>
    <col min="4" max="4" width="12.00390625" style="0" customWidth="1"/>
  </cols>
  <sheetData>
    <row r="1" spans="1:17" ht="12.75">
      <c r="A1" s="32" t="s">
        <v>102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3" ht="12.75">
      <c r="A3" s="26" t="s">
        <v>109</v>
      </c>
    </row>
    <row r="4" spans="1:4" ht="12.75">
      <c r="A4" s="42" t="s">
        <v>27</v>
      </c>
      <c r="B4" s="42"/>
      <c r="C4" s="42"/>
      <c r="D4" s="57" t="s">
        <v>113</v>
      </c>
    </row>
    <row r="5" spans="1:5" ht="12.75">
      <c r="A5" s="52" t="s">
        <v>110</v>
      </c>
      <c r="B5" s="52"/>
      <c r="C5" s="52"/>
      <c r="D5" s="1">
        <v>20000</v>
      </c>
      <c r="E5" t="s">
        <v>116</v>
      </c>
    </row>
    <row r="6" spans="1:4" ht="12.75">
      <c r="A6" s="1" t="s">
        <v>111</v>
      </c>
      <c r="B6" s="1"/>
      <c r="C6" s="1"/>
      <c r="D6" s="1">
        <v>0</v>
      </c>
    </row>
    <row r="7" spans="1:4" ht="12.75">
      <c r="A7" s="1" t="s">
        <v>112</v>
      </c>
      <c r="B7" s="1"/>
      <c r="C7" s="1"/>
      <c r="D7" s="1">
        <v>0</v>
      </c>
    </row>
    <row r="8" spans="1:5" ht="12.75">
      <c r="A8" s="2" t="s">
        <v>114</v>
      </c>
      <c r="B8" s="2"/>
      <c r="C8" s="2"/>
      <c r="D8" s="2">
        <f>SUM(D5:D7)</f>
        <v>20000</v>
      </c>
      <c r="E8" s="26" t="s">
        <v>104</v>
      </c>
    </row>
  </sheetData>
  <mergeCells count="3">
    <mergeCell ref="A1:Q1"/>
    <mergeCell ref="A5:C5"/>
    <mergeCell ref="A4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M25" sqref="M25"/>
    </sheetView>
  </sheetViews>
  <sheetFormatPr defaultColWidth="9.140625" defaultRowHeight="12.75"/>
  <cols>
    <col min="1" max="1" width="25.7109375" style="0" customWidth="1"/>
    <col min="2" max="2" width="20.28125" style="0" customWidth="1"/>
    <col min="3" max="3" width="13.85156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11" ht="12.75">
      <c r="A1" s="47" t="s">
        <v>135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2.75">
      <c r="A2" s="48" t="s">
        <v>82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.75">
      <c r="A3" s="3" t="s">
        <v>83</v>
      </c>
      <c r="B3" s="3" t="s">
        <v>84</v>
      </c>
      <c r="C3" s="3" t="s">
        <v>91</v>
      </c>
      <c r="D3" s="3" t="s">
        <v>124</v>
      </c>
      <c r="E3" s="3"/>
      <c r="F3" s="28"/>
      <c r="G3" s="28"/>
      <c r="H3" s="28"/>
      <c r="I3" s="28"/>
      <c r="J3" s="28"/>
      <c r="K3" s="28"/>
    </row>
    <row r="4" spans="1:11" ht="12.75">
      <c r="A4" s="1" t="s">
        <v>85</v>
      </c>
      <c r="B4" s="1">
        <v>0</v>
      </c>
      <c r="C4" s="10">
        <v>20</v>
      </c>
      <c r="D4" s="108">
        <f>-PMT(($C$33/12),(C4*12),B4)</f>
        <v>0</v>
      </c>
      <c r="E4" s="1"/>
      <c r="F4" s="1"/>
      <c r="G4" s="1"/>
      <c r="H4" s="1"/>
      <c r="I4" s="1"/>
      <c r="J4" s="1"/>
      <c r="K4" s="1"/>
    </row>
    <row r="5" spans="1:11" ht="12.75">
      <c r="A5" s="1" t="s">
        <v>86</v>
      </c>
      <c r="B5" s="1">
        <v>0</v>
      </c>
      <c r="C5" s="10">
        <v>20</v>
      </c>
      <c r="D5" s="108">
        <f>-PMT(($C$33/12),(C5*12),B5)</f>
        <v>0</v>
      </c>
      <c r="E5" s="1"/>
      <c r="F5" s="1"/>
      <c r="G5" s="1"/>
      <c r="H5" s="1"/>
      <c r="I5" s="1"/>
      <c r="J5" s="1"/>
      <c r="K5" s="1"/>
    </row>
    <row r="6" spans="1:11" ht="12.75">
      <c r="A6" s="1" t="s">
        <v>88</v>
      </c>
      <c r="B6" s="1">
        <v>0</v>
      </c>
      <c r="C6" s="10">
        <v>20</v>
      </c>
      <c r="D6" s="108">
        <f>-PMT(($C$33/12),(C6*12),B6)</f>
        <v>0</v>
      </c>
      <c r="E6" s="1"/>
      <c r="F6" s="1"/>
      <c r="G6" s="1"/>
      <c r="H6" s="1"/>
      <c r="I6" s="1"/>
      <c r="J6" s="1"/>
      <c r="K6" s="1"/>
    </row>
    <row r="7" spans="1:12" ht="12.75">
      <c r="A7" s="1" t="s">
        <v>87</v>
      </c>
      <c r="B7" s="1">
        <v>0</v>
      </c>
      <c r="C7" s="10">
        <v>20</v>
      </c>
      <c r="D7" s="108">
        <f>-PMT(($C$33/12),(C7*12),B7)</f>
        <v>0</v>
      </c>
      <c r="E7" s="1"/>
      <c r="F7" s="1"/>
      <c r="G7" s="1"/>
      <c r="H7" s="1"/>
      <c r="I7" s="1"/>
      <c r="J7" s="1"/>
      <c r="K7" s="1"/>
      <c r="L7" s="26"/>
    </row>
    <row r="8" spans="1:11" ht="12.75">
      <c r="A8" s="1" t="s">
        <v>90</v>
      </c>
      <c r="B8" s="1">
        <v>0</v>
      </c>
      <c r="C8" s="10">
        <v>0</v>
      </c>
      <c r="D8" s="108"/>
      <c r="E8" s="1"/>
      <c r="F8" s="1"/>
      <c r="G8" s="1"/>
      <c r="H8" s="1"/>
      <c r="I8" s="1"/>
      <c r="J8" s="1"/>
      <c r="K8" s="1"/>
    </row>
    <row r="9" spans="1:11" ht="12.75">
      <c r="A9" s="1" t="s">
        <v>89</v>
      </c>
      <c r="B9" s="1">
        <v>0</v>
      </c>
      <c r="C9" s="10">
        <v>0</v>
      </c>
      <c r="D9" s="108"/>
      <c r="E9" s="1"/>
      <c r="F9" s="1"/>
      <c r="G9" s="1"/>
      <c r="H9" s="1"/>
      <c r="I9" s="1"/>
      <c r="J9" s="1"/>
      <c r="K9" s="1"/>
    </row>
    <row r="10" spans="1:11" ht="12.75">
      <c r="A10" s="3" t="s">
        <v>21</v>
      </c>
      <c r="B10" s="28"/>
      <c r="C10" s="28"/>
      <c r="D10" s="68">
        <f>SUM(D4:D9)</f>
        <v>0</v>
      </c>
      <c r="E10" s="28"/>
      <c r="F10" s="28"/>
      <c r="G10" s="28"/>
      <c r="H10" s="28"/>
      <c r="I10" s="28"/>
      <c r="J10" s="28"/>
      <c r="K10" s="28"/>
    </row>
    <row r="11" spans="1:11" ht="12.75">
      <c r="A11" s="3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2.75">
      <c r="A12" s="48" t="s">
        <v>103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>
      <c r="A13" s="3" t="s">
        <v>92</v>
      </c>
      <c r="B13" s="3" t="s">
        <v>93</v>
      </c>
      <c r="C13" s="3" t="s">
        <v>94</v>
      </c>
      <c r="D13" s="3" t="s">
        <v>95</v>
      </c>
      <c r="E13" s="3" t="s">
        <v>84</v>
      </c>
      <c r="F13" s="3" t="s">
        <v>106</v>
      </c>
      <c r="G13" s="3"/>
      <c r="H13" s="28"/>
      <c r="I13" s="28"/>
      <c r="J13" s="28"/>
      <c r="K13" s="28"/>
    </row>
    <row r="14" spans="1:11" ht="12.75">
      <c r="A14" s="1" t="s">
        <v>15</v>
      </c>
      <c r="B14" s="25">
        <v>0.4</v>
      </c>
      <c r="C14" s="1">
        <v>350</v>
      </c>
      <c r="D14" s="10">
        <v>2</v>
      </c>
      <c r="E14" s="29">
        <v>150000</v>
      </c>
      <c r="F14" s="107">
        <f>-PMT((C33/12),(D14*12),E14)</f>
        <v>6648.09153791372</v>
      </c>
      <c r="G14" s="1"/>
      <c r="H14" s="1"/>
      <c r="I14" s="1"/>
      <c r="J14" s="1"/>
      <c r="K14" s="1"/>
    </row>
    <row r="15" spans="1:11" ht="12.75">
      <c r="A15" s="1" t="s">
        <v>16</v>
      </c>
      <c r="B15" s="27">
        <v>0.1</v>
      </c>
      <c r="C15" s="1">
        <v>350</v>
      </c>
      <c r="D15" s="10">
        <v>0</v>
      </c>
      <c r="E15" s="29">
        <v>0</v>
      </c>
      <c r="F15" s="107">
        <v>0</v>
      </c>
      <c r="G15" s="1"/>
      <c r="H15" s="1"/>
      <c r="I15" s="1"/>
      <c r="J15" s="1"/>
      <c r="K15" s="1"/>
    </row>
    <row r="16" spans="1:11" ht="12.75">
      <c r="A16" s="1" t="s">
        <v>17</v>
      </c>
      <c r="B16" s="1">
        <v>0</v>
      </c>
      <c r="C16" s="1">
        <v>0</v>
      </c>
      <c r="D16" s="10">
        <v>0</v>
      </c>
      <c r="E16" s="29">
        <v>0</v>
      </c>
      <c r="F16" s="107">
        <v>0</v>
      </c>
      <c r="G16" s="1"/>
      <c r="H16" s="1"/>
      <c r="I16" s="1"/>
      <c r="J16" s="1"/>
      <c r="K16" s="1"/>
    </row>
    <row r="17" spans="1:11" ht="12.75">
      <c r="A17" s="1" t="s">
        <v>18</v>
      </c>
      <c r="B17" s="1">
        <v>0</v>
      </c>
      <c r="C17" s="1">
        <v>0</v>
      </c>
      <c r="D17" s="10">
        <v>0</v>
      </c>
      <c r="E17" s="29">
        <v>0</v>
      </c>
      <c r="F17" s="107">
        <v>0</v>
      </c>
      <c r="G17" s="1"/>
      <c r="H17" s="1"/>
      <c r="I17" s="1"/>
      <c r="J17" s="1"/>
      <c r="K17" s="1"/>
    </row>
    <row r="18" spans="1:11" ht="12.75">
      <c r="A18" s="1" t="s">
        <v>19</v>
      </c>
      <c r="B18" s="25">
        <v>0.5</v>
      </c>
      <c r="C18" s="1">
        <v>350</v>
      </c>
      <c r="D18" s="10">
        <v>2</v>
      </c>
      <c r="E18" s="29">
        <v>150000</v>
      </c>
      <c r="F18" s="107">
        <f>-PMT((C33/12),(D18*12),E18)</f>
        <v>6648.09153791372</v>
      </c>
      <c r="G18" s="1"/>
      <c r="H18" s="1"/>
      <c r="I18" s="1"/>
      <c r="J18" s="1"/>
      <c r="K18" s="1"/>
    </row>
    <row r="19" spans="1:11" ht="12.75">
      <c r="A19" s="1" t="s">
        <v>20</v>
      </c>
      <c r="B19" s="1">
        <v>0</v>
      </c>
      <c r="C19" s="1">
        <v>0</v>
      </c>
      <c r="D19" s="10">
        <v>0</v>
      </c>
      <c r="E19" s="29">
        <v>0</v>
      </c>
      <c r="F19" s="107">
        <v>0</v>
      </c>
      <c r="G19" s="1"/>
      <c r="H19" s="1"/>
      <c r="I19" s="1"/>
      <c r="J19" s="1"/>
      <c r="K19" s="1"/>
    </row>
    <row r="20" spans="1:11" ht="12.75">
      <c r="A20" s="3" t="s">
        <v>100</v>
      </c>
      <c r="B20" s="28"/>
      <c r="C20" s="28"/>
      <c r="D20" s="28"/>
      <c r="E20" s="28"/>
      <c r="F20" s="31">
        <f>SUM(F14:F19)</f>
        <v>13296.18307582744</v>
      </c>
      <c r="G20" s="28"/>
      <c r="H20" s="28"/>
      <c r="I20" s="28"/>
      <c r="J20" s="28"/>
      <c r="K20" s="28"/>
    </row>
    <row r="21" spans="1:11" ht="12.75">
      <c r="A21" s="48" t="s">
        <v>96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1" ht="12.75">
      <c r="A22" s="3" t="s">
        <v>97</v>
      </c>
      <c r="B22" s="3" t="s">
        <v>125</v>
      </c>
      <c r="C22" s="3" t="s">
        <v>105</v>
      </c>
      <c r="D22" s="3" t="s">
        <v>124</v>
      </c>
      <c r="E22" s="28"/>
      <c r="F22" s="28"/>
      <c r="G22" s="28"/>
      <c r="H22" s="28"/>
      <c r="I22" s="28"/>
      <c r="J22" s="28"/>
      <c r="K22" s="28"/>
    </row>
    <row r="23" spans="1:11" ht="12.75">
      <c r="A23" s="1" t="s">
        <v>98</v>
      </c>
      <c r="B23" s="1">
        <v>200000</v>
      </c>
      <c r="C23" s="1">
        <v>2</v>
      </c>
      <c r="D23" s="108">
        <f>-PMT($C$33/12,(C23*12),B23)</f>
        <v>8864.122050551627</v>
      </c>
      <c r="E23" s="1"/>
      <c r="F23" s="1"/>
      <c r="G23" s="1" t="s">
        <v>131</v>
      </c>
      <c r="H23" s="1"/>
      <c r="I23" s="1"/>
      <c r="J23" s="1"/>
      <c r="K23" s="1"/>
    </row>
    <row r="24" spans="1:11" ht="12.75">
      <c r="A24" s="1" t="s">
        <v>99</v>
      </c>
      <c r="B24" s="1">
        <v>0</v>
      </c>
      <c r="C24" s="1">
        <v>0</v>
      </c>
      <c r="D24" s="108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08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08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08"/>
      <c r="E27" s="1"/>
      <c r="F27" s="1"/>
      <c r="G27" s="1"/>
      <c r="H27" s="1"/>
      <c r="I27" s="1"/>
      <c r="J27" s="1"/>
      <c r="K27" s="1"/>
    </row>
    <row r="28" spans="1:11" ht="12.75">
      <c r="A28" s="3" t="s">
        <v>21</v>
      </c>
      <c r="B28" s="28"/>
      <c r="C28" s="28"/>
      <c r="D28" s="68">
        <f>SUM(D23:D27)</f>
        <v>8864.122050551627</v>
      </c>
      <c r="E28" s="28"/>
      <c r="F28" s="28"/>
      <c r="G28" s="28"/>
      <c r="H28" s="28"/>
      <c r="I28" s="28"/>
      <c r="J28" s="28"/>
      <c r="K28" s="28"/>
    </row>
    <row r="30" ht="13.5" thickBot="1"/>
    <row r="31" spans="1:6" ht="13.5" thickBot="1">
      <c r="A31" s="32" t="s">
        <v>127</v>
      </c>
      <c r="B31" s="32"/>
      <c r="C31" s="32"/>
      <c r="D31" s="32"/>
      <c r="E31" s="46"/>
      <c r="F31" s="30">
        <f>F28+F20+D10</f>
        <v>13296.18307582744</v>
      </c>
    </row>
    <row r="33" spans="1:4" ht="12.75">
      <c r="A33" s="66" t="s">
        <v>126</v>
      </c>
      <c r="B33" s="67"/>
      <c r="C33" s="65">
        <v>0.06</v>
      </c>
      <c r="D33" s="27"/>
    </row>
  </sheetData>
  <mergeCells count="5">
    <mergeCell ref="A31:E31"/>
    <mergeCell ref="A1:K1"/>
    <mergeCell ref="A2:K2"/>
    <mergeCell ref="A12:K12"/>
    <mergeCell ref="A21:K2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I30" sqref="I30"/>
    </sheetView>
  </sheetViews>
  <sheetFormatPr defaultColWidth="9.140625" defaultRowHeight="12.75"/>
  <cols>
    <col min="2" max="2" width="10.8515625" style="0" customWidth="1"/>
    <col min="4" max="4" width="10.57421875" style="0" customWidth="1"/>
    <col min="5" max="5" width="10.00390625" style="0" customWidth="1"/>
    <col min="7" max="7" width="10.57421875" style="0" customWidth="1"/>
  </cols>
  <sheetData>
    <row r="1" spans="1:16" ht="12.75">
      <c r="A1" s="32" t="s">
        <v>134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2.75">
      <c r="A2" s="49" t="s">
        <v>51</v>
      </c>
      <c r="B2" s="49"/>
      <c r="C2" s="49"/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11</v>
      </c>
      <c r="L2" s="4" t="s">
        <v>10</v>
      </c>
      <c r="M2" s="4" t="s">
        <v>2</v>
      </c>
      <c r="N2" s="4" t="s">
        <v>12</v>
      </c>
      <c r="O2" s="4" t="s">
        <v>13</v>
      </c>
      <c r="P2" s="4" t="s">
        <v>21</v>
      </c>
    </row>
    <row r="3" spans="1:16" ht="12.75">
      <c r="A3" s="50" t="s">
        <v>52</v>
      </c>
      <c r="B3" s="50"/>
      <c r="C3" s="50"/>
      <c r="D3" s="1">
        <f>Pumping!B11</f>
        <v>40174</v>
      </c>
      <c r="E3" s="1">
        <f>Pumping!C11</f>
        <v>40444</v>
      </c>
      <c r="F3" s="1">
        <f>Pumping!D11</f>
        <v>21674</v>
      </c>
      <c r="G3" s="1">
        <f>Pumping!E11</f>
        <v>20988</v>
      </c>
      <c r="H3" s="1">
        <f>Pumping!F11</f>
        <v>30153</v>
      </c>
      <c r="I3" s="1">
        <f>Pumping!G11</f>
        <v>17039</v>
      </c>
      <c r="J3" s="1">
        <f>Pumping!H11</f>
        <v>21601</v>
      </c>
      <c r="K3" s="1">
        <f>Pumping!I11</f>
        <v>21721</v>
      </c>
      <c r="L3" s="1">
        <f>Pumping!J11</f>
        <v>19897</v>
      </c>
      <c r="M3" s="1">
        <f>Pumping!K11</f>
        <v>17517</v>
      </c>
      <c r="N3" s="1">
        <f>Pumping!L11</f>
        <v>15987</v>
      </c>
      <c r="O3" s="1">
        <f>Pumping!M11</f>
        <v>19446</v>
      </c>
      <c r="P3" s="2">
        <f>SUM(D3:O3)</f>
        <v>286641</v>
      </c>
    </row>
    <row r="4" spans="1:16" ht="12.75">
      <c r="A4" s="50" t="s">
        <v>54</v>
      </c>
      <c r="B4" s="50"/>
      <c r="C4" s="50"/>
      <c r="D4" s="1">
        <f>'Supply infrastructure'!B20</f>
        <v>8300</v>
      </c>
      <c r="E4" s="1">
        <f>'Supply infrastructure'!C20</f>
        <v>12880</v>
      </c>
      <c r="F4" s="1">
        <f>'Supply infrastructure'!D20</f>
        <v>9440</v>
      </c>
      <c r="G4" s="1">
        <f>'Supply infrastructure'!E20</f>
        <v>0</v>
      </c>
      <c r="H4" s="1">
        <f>'Supply infrastructure'!F20</f>
        <v>7520</v>
      </c>
      <c r="I4" s="1">
        <f>'Supply infrastructure'!G20</f>
        <v>6500</v>
      </c>
      <c r="J4" s="1">
        <f>'Supply infrastructure'!H20</f>
        <v>5420</v>
      </c>
      <c r="K4" s="1">
        <f>'Supply infrastructure'!I20</f>
        <v>0</v>
      </c>
      <c r="L4" s="1">
        <f>'Supply infrastructure'!J20</f>
        <v>2000</v>
      </c>
      <c r="M4" s="1">
        <f>'Supply infrastructure'!K20</f>
        <v>8974</v>
      </c>
      <c r="N4" s="1">
        <f>'Supply infrastructure'!L20</f>
        <v>2500</v>
      </c>
      <c r="O4" s="1">
        <f>'Supply infrastructure'!M20</f>
        <v>12360</v>
      </c>
      <c r="P4" s="2">
        <f>SUM(D4:O4)</f>
        <v>75894</v>
      </c>
    </row>
    <row r="5" spans="1:16" ht="12.75">
      <c r="A5" s="50" t="s">
        <v>55</v>
      </c>
      <c r="B5" s="50"/>
      <c r="C5" s="50"/>
      <c r="D5" s="1">
        <f>'Waste Water'!B11</f>
        <v>36709</v>
      </c>
      <c r="E5" s="1">
        <f>'Waste Water'!C11</f>
        <v>42922</v>
      </c>
      <c r="F5" s="1">
        <f>'Waste Water'!D11</f>
        <v>46357</v>
      </c>
      <c r="G5" s="1">
        <f>'Waste Water'!E11</f>
        <v>45304</v>
      </c>
      <c r="H5" s="1">
        <f>'Waste Water'!F11</f>
        <v>39516</v>
      </c>
      <c r="I5" s="1">
        <f>'Waste Water'!G11</f>
        <v>43628</v>
      </c>
      <c r="J5" s="1">
        <f>'Waste Water'!H11</f>
        <v>50041</v>
      </c>
      <c r="K5" s="1">
        <f>'Waste Water'!I11</f>
        <v>43735</v>
      </c>
      <c r="L5" s="1">
        <f>'Waste Water'!J11</f>
        <v>39784</v>
      </c>
      <c r="M5" s="1">
        <f>'Waste Water'!K11</f>
        <v>42266</v>
      </c>
      <c r="N5" s="1">
        <f>'Waste Water'!L11</f>
        <v>36782</v>
      </c>
      <c r="O5" s="1">
        <f>'Waste Water'!M11</f>
        <v>67579</v>
      </c>
      <c r="P5" s="2">
        <f>SUM(D5:O5)</f>
        <v>534623</v>
      </c>
    </row>
    <row r="6" spans="1:16" ht="12.75">
      <c r="A6" s="50" t="s">
        <v>56</v>
      </c>
      <c r="B6" s="50"/>
      <c r="C6" s="50"/>
      <c r="D6" s="1">
        <f>'HR Costs'!$C$19</f>
        <v>9780</v>
      </c>
      <c r="E6" s="1">
        <f>'HR Costs'!$C$19</f>
        <v>9780</v>
      </c>
      <c r="F6" s="1">
        <f>'HR Costs'!$C$19</f>
        <v>9780</v>
      </c>
      <c r="G6" s="1">
        <f>'HR Costs'!$C$19</f>
        <v>9780</v>
      </c>
      <c r="H6" s="1">
        <f>'HR Costs'!$C$19</f>
        <v>9780</v>
      </c>
      <c r="I6" s="1">
        <f>'HR Costs'!$C$19</f>
        <v>9780</v>
      </c>
      <c r="J6" s="1">
        <f>'HR Costs'!$C$19</f>
        <v>9780</v>
      </c>
      <c r="K6" s="1">
        <f>'HR Costs'!$C$19</f>
        <v>9780</v>
      </c>
      <c r="L6" s="1">
        <f>'HR Costs'!$C$19</f>
        <v>9780</v>
      </c>
      <c r="M6" s="1">
        <f>'HR Costs'!$C$19</f>
        <v>9780</v>
      </c>
      <c r="N6" s="1">
        <f>'HR Costs'!$C$19</f>
        <v>9780</v>
      </c>
      <c r="O6" s="1">
        <f>'HR Costs'!$C$19</f>
        <v>9780</v>
      </c>
      <c r="P6" s="2">
        <f>SUM(D6:O6)</f>
        <v>117360</v>
      </c>
    </row>
    <row r="7" spans="1:16" ht="12.75">
      <c r="A7" s="51" t="s">
        <v>115</v>
      </c>
      <c r="B7" s="54"/>
      <c r="C7" s="55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">
        <f>'Maintenance of existing RWH'!D8</f>
        <v>20000</v>
      </c>
    </row>
    <row r="8" spans="1:16" ht="12.75">
      <c r="A8" s="51" t="s">
        <v>118</v>
      </c>
      <c r="B8" s="54"/>
      <c r="C8" s="55"/>
      <c r="D8" s="1">
        <f>'Imported water'!B5</f>
        <v>0</v>
      </c>
      <c r="E8" s="1">
        <f>'Imported water'!C5</f>
        <v>0</v>
      </c>
      <c r="F8" s="1">
        <f>'Imported water'!D5</f>
        <v>0</v>
      </c>
      <c r="G8" s="1">
        <f>'Imported water'!E5</f>
        <v>0</v>
      </c>
      <c r="H8" s="1">
        <f>'Imported water'!F5</f>
        <v>0</v>
      </c>
      <c r="I8" s="1">
        <f>'Imported water'!G5</f>
        <v>0</v>
      </c>
      <c r="J8" s="1">
        <f>'Imported water'!H5</f>
        <v>0</v>
      </c>
      <c r="K8" s="1">
        <f>'Imported water'!I5</f>
        <v>0</v>
      </c>
      <c r="L8" s="1">
        <f>'Imported water'!J5</f>
        <v>0</v>
      </c>
      <c r="M8" s="1">
        <f>'Imported water'!K5</f>
        <v>0</v>
      </c>
      <c r="N8" s="1">
        <f>'Imported water'!L5</f>
        <v>0</v>
      </c>
      <c r="O8" s="1">
        <f>'Imported water'!M5</f>
        <v>0</v>
      </c>
      <c r="P8" s="2">
        <f>SUM(D8:O8)</f>
        <v>0</v>
      </c>
    </row>
    <row r="9" spans="1:16" ht="12.75">
      <c r="A9" s="49" t="s">
        <v>21</v>
      </c>
      <c r="B9" s="49"/>
      <c r="C9" s="49"/>
      <c r="D9" s="7">
        <f>SUM(D3:D6)+D8</f>
        <v>94963</v>
      </c>
      <c r="E9" s="7">
        <f aca="true" t="shared" si="0" ref="E9:O9">SUM(E3:E6)+E8</f>
        <v>106026</v>
      </c>
      <c r="F9" s="7">
        <f t="shared" si="0"/>
        <v>87251</v>
      </c>
      <c r="G9" s="7">
        <f t="shared" si="0"/>
        <v>76072</v>
      </c>
      <c r="H9" s="7">
        <f t="shared" si="0"/>
        <v>86969</v>
      </c>
      <c r="I9" s="7">
        <f t="shared" si="0"/>
        <v>76947</v>
      </c>
      <c r="J9" s="7">
        <f t="shared" si="0"/>
        <v>86842</v>
      </c>
      <c r="K9" s="7">
        <f t="shared" si="0"/>
        <v>75236</v>
      </c>
      <c r="L9" s="7">
        <f t="shared" si="0"/>
        <v>71461</v>
      </c>
      <c r="M9" s="7">
        <f t="shared" si="0"/>
        <v>78537</v>
      </c>
      <c r="N9" s="7">
        <f t="shared" si="0"/>
        <v>65049</v>
      </c>
      <c r="O9" s="7">
        <f t="shared" si="0"/>
        <v>109165</v>
      </c>
      <c r="P9" s="7">
        <f>SUM(P3:P8)</f>
        <v>1034518</v>
      </c>
    </row>
    <row r="11" ht="13.5" thickBot="1"/>
    <row r="12" spans="1:16" ht="12.75">
      <c r="A12" s="59" t="s">
        <v>57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1"/>
    </row>
    <row r="13" spans="1:16" ht="12.75">
      <c r="A13" s="6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63"/>
    </row>
    <row r="14" spans="1:16" ht="12.75">
      <c r="A14" s="19" t="s">
        <v>58</v>
      </c>
      <c r="B14" s="11"/>
      <c r="C14" s="11"/>
      <c r="D14" s="11"/>
      <c r="E14" s="106">
        <v>6455</v>
      </c>
      <c r="F14" s="11" t="s">
        <v>59</v>
      </c>
      <c r="G14" s="11"/>
      <c r="H14" s="11" t="s">
        <v>117</v>
      </c>
      <c r="I14" s="11"/>
      <c r="J14" s="11"/>
      <c r="K14" s="11"/>
      <c r="L14" s="14">
        <f>'Imported water'!N4</f>
        <v>0</v>
      </c>
      <c r="M14" s="11" t="s">
        <v>123</v>
      </c>
      <c r="N14" s="11"/>
      <c r="O14" s="11"/>
      <c r="P14" s="20"/>
    </row>
    <row r="15" spans="1:16" ht="12.75">
      <c r="A15" s="19" t="s">
        <v>60</v>
      </c>
      <c r="B15" s="11"/>
      <c r="C15" s="11"/>
      <c r="D15" s="11"/>
      <c r="E15" s="106">
        <v>12</v>
      </c>
      <c r="F15" s="11"/>
      <c r="G15" s="11"/>
      <c r="H15" s="11" t="s">
        <v>121</v>
      </c>
      <c r="I15" s="11"/>
      <c r="J15" s="11"/>
      <c r="K15" s="11"/>
      <c r="L15" s="58">
        <f>(E14-(L14/12))</f>
        <v>6455</v>
      </c>
      <c r="M15" s="11" t="s">
        <v>59</v>
      </c>
      <c r="N15" s="11"/>
      <c r="O15" s="11"/>
      <c r="P15" s="20"/>
    </row>
    <row r="16" spans="1:16" ht="12.75">
      <c r="A16" s="19"/>
      <c r="B16" s="11"/>
      <c r="C16" s="11"/>
      <c r="D16" s="11"/>
      <c r="E16" s="1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20"/>
    </row>
    <row r="17" spans="1:16" ht="13.5" thickBot="1">
      <c r="A17" s="32" t="s">
        <v>61</v>
      </c>
      <c r="B17" s="32"/>
      <c r="C17" s="32"/>
      <c r="D17" s="32"/>
      <c r="E17" s="73"/>
      <c r="F17" s="73"/>
      <c r="G17" s="73"/>
      <c r="H17" s="73"/>
      <c r="I17" s="73"/>
      <c r="J17" s="32"/>
      <c r="K17" s="32"/>
      <c r="L17" s="32"/>
      <c r="M17" s="32"/>
      <c r="N17" s="32"/>
      <c r="O17" s="32"/>
      <c r="P17" s="32"/>
    </row>
    <row r="18" spans="1:16" ht="12.75">
      <c r="A18" s="11"/>
      <c r="B18" s="11"/>
      <c r="C18" s="71"/>
      <c r="D18" s="71"/>
      <c r="E18" s="74" t="s">
        <v>62</v>
      </c>
      <c r="F18" s="75"/>
      <c r="G18" s="75"/>
      <c r="H18" s="76">
        <f>(P3/($E$14*$E$15))</f>
        <v>3.700503485670023</v>
      </c>
      <c r="I18" s="77" t="s">
        <v>65</v>
      </c>
      <c r="J18" s="11"/>
      <c r="K18" s="11"/>
      <c r="L18" s="91" t="s">
        <v>132</v>
      </c>
      <c r="M18" s="92"/>
      <c r="N18" s="92"/>
      <c r="O18" s="92"/>
      <c r="P18" s="93"/>
    </row>
    <row r="19" spans="1:16" ht="12.75">
      <c r="A19" s="11"/>
      <c r="B19" s="11"/>
      <c r="C19" s="71"/>
      <c r="D19" s="71"/>
      <c r="E19" s="78" t="s">
        <v>54</v>
      </c>
      <c r="F19" s="52"/>
      <c r="G19" s="52"/>
      <c r="H19" s="1">
        <f>(P4/($E$14*$E$15))</f>
        <v>0.9797831138652208</v>
      </c>
      <c r="I19" s="79" t="s">
        <v>65</v>
      </c>
      <c r="J19" s="11"/>
      <c r="K19" s="11"/>
      <c r="L19" s="91"/>
      <c r="M19" s="92"/>
      <c r="N19" s="92"/>
      <c r="O19" s="92"/>
      <c r="P19" s="93"/>
    </row>
    <row r="20" spans="1:16" ht="12.75">
      <c r="A20" s="11"/>
      <c r="B20" s="11"/>
      <c r="C20" s="71"/>
      <c r="D20" s="71"/>
      <c r="E20" s="78" t="s">
        <v>63</v>
      </c>
      <c r="F20" s="52"/>
      <c r="G20" s="52"/>
      <c r="H20" s="1">
        <f>(P5/($E$14*$E$15))</f>
        <v>6.901923573457268</v>
      </c>
      <c r="I20" s="79" t="s">
        <v>65</v>
      </c>
      <c r="J20" s="11"/>
      <c r="K20" s="11"/>
      <c r="L20" s="91"/>
      <c r="M20" s="92"/>
      <c r="N20" s="92"/>
      <c r="O20" s="92"/>
      <c r="P20" s="93"/>
    </row>
    <row r="21" spans="1:16" ht="12.75">
      <c r="A21" s="11"/>
      <c r="B21" s="11"/>
      <c r="C21" s="71"/>
      <c r="D21" s="71"/>
      <c r="E21" s="78" t="s">
        <v>115</v>
      </c>
      <c r="F21" s="52"/>
      <c r="G21" s="52"/>
      <c r="H21" s="1">
        <f>P7/($E$14*$E$15)</f>
        <v>0.2581977794990963</v>
      </c>
      <c r="I21" s="79" t="s">
        <v>65</v>
      </c>
      <c r="J21" s="11"/>
      <c r="K21" s="11"/>
      <c r="L21" s="91"/>
      <c r="M21" s="92"/>
      <c r="N21" s="92"/>
      <c r="O21" s="92"/>
      <c r="P21" s="93"/>
    </row>
    <row r="22" spans="1:16" ht="13.5" thickBot="1">
      <c r="A22" s="11"/>
      <c r="B22" s="11"/>
      <c r="C22" s="71"/>
      <c r="D22" s="71"/>
      <c r="E22" s="78" t="s">
        <v>122</v>
      </c>
      <c r="F22" s="52"/>
      <c r="G22" s="52"/>
      <c r="H22" s="1">
        <f>P8/($E$14*$E$15)</f>
        <v>0</v>
      </c>
      <c r="I22" s="79" t="s">
        <v>65</v>
      </c>
      <c r="J22" s="11"/>
      <c r="K22" s="11"/>
      <c r="L22" s="91"/>
      <c r="M22" s="92"/>
      <c r="N22" s="92"/>
      <c r="O22" s="92"/>
      <c r="P22" s="93"/>
    </row>
    <row r="23" spans="1:16" ht="13.5" thickBot="1">
      <c r="A23" s="11"/>
      <c r="B23" s="11"/>
      <c r="C23" s="71"/>
      <c r="D23" s="71"/>
      <c r="E23" s="78" t="s">
        <v>64</v>
      </c>
      <c r="F23" s="52"/>
      <c r="G23" s="52"/>
      <c r="H23" s="1">
        <f>(P6/($E$14*$E$15))</f>
        <v>1.515104570100697</v>
      </c>
      <c r="I23" s="80" t="s">
        <v>65</v>
      </c>
      <c r="J23" s="88">
        <f>SUM(H18:H23)</f>
        <v>13.355512522592305</v>
      </c>
      <c r="K23" s="88" t="s">
        <v>65</v>
      </c>
      <c r="L23" s="94"/>
      <c r="M23" s="95"/>
      <c r="N23" s="95"/>
      <c r="O23" s="95"/>
      <c r="P23" s="96"/>
    </row>
    <row r="24" spans="1:16" ht="14.25" customHeight="1">
      <c r="A24" s="11"/>
      <c r="B24" s="11"/>
      <c r="C24" s="72"/>
      <c r="D24" s="72"/>
      <c r="E24" s="81" t="s">
        <v>128</v>
      </c>
      <c r="F24" s="53"/>
      <c r="G24" s="53"/>
      <c r="H24" s="69">
        <f>'Sinking fund'!D10/E14</f>
        <v>0</v>
      </c>
      <c r="I24" s="80" t="s">
        <v>65</v>
      </c>
      <c r="J24" s="11"/>
      <c r="K24" s="11"/>
      <c r="L24" s="97" t="s">
        <v>133</v>
      </c>
      <c r="M24" s="98"/>
      <c r="N24" s="98"/>
      <c r="O24" s="98"/>
      <c r="P24" s="99"/>
    </row>
    <row r="25" spans="1:16" ht="13.5" customHeight="1" thickBot="1">
      <c r="A25" s="11"/>
      <c r="B25" s="11"/>
      <c r="C25" s="72"/>
      <c r="D25" s="72"/>
      <c r="E25" s="81" t="s">
        <v>129</v>
      </c>
      <c r="F25" s="53"/>
      <c r="G25" s="53"/>
      <c r="H25" s="70">
        <f>'Sinking fund'!F20/E14</f>
        <v>2.0598269675952654</v>
      </c>
      <c r="I25" s="82" t="s">
        <v>65</v>
      </c>
      <c r="J25" s="11"/>
      <c r="K25" s="11"/>
      <c r="L25" s="100"/>
      <c r="M25" s="101"/>
      <c r="N25" s="101"/>
      <c r="O25" s="101"/>
      <c r="P25" s="102"/>
    </row>
    <row r="26" spans="1:16" ht="13.5" customHeight="1" thickBot="1">
      <c r="A26" s="11"/>
      <c r="B26" s="11"/>
      <c r="C26" s="72"/>
      <c r="D26" s="72"/>
      <c r="E26" s="83" t="s">
        <v>130</v>
      </c>
      <c r="F26" s="45"/>
      <c r="G26" s="45"/>
      <c r="H26" s="70">
        <f>'Sinking fund'!D28/E14</f>
        <v>1.373217978396844</v>
      </c>
      <c r="I26" s="82" t="s">
        <v>65</v>
      </c>
      <c r="J26" s="89">
        <f>H24+H25+H26</f>
        <v>3.4330449459921093</v>
      </c>
      <c r="K26" s="90" t="s">
        <v>65</v>
      </c>
      <c r="L26" s="103"/>
      <c r="M26" s="104"/>
      <c r="N26" s="104"/>
      <c r="O26" s="104"/>
      <c r="P26" s="105"/>
    </row>
    <row r="27" spans="1:16" ht="13.5" thickBot="1">
      <c r="A27" s="21"/>
      <c r="B27" s="22"/>
      <c r="C27" s="49" t="s">
        <v>100</v>
      </c>
      <c r="D27" s="33"/>
      <c r="E27" s="85" t="s">
        <v>66</v>
      </c>
      <c r="F27" s="86"/>
      <c r="G27" s="87"/>
      <c r="H27" s="64">
        <f>SUM(H18:H26)</f>
        <v>16.788557468584415</v>
      </c>
      <c r="I27" s="84" t="s">
        <v>65</v>
      </c>
      <c r="J27" s="22"/>
      <c r="K27" s="22"/>
      <c r="L27" s="22"/>
      <c r="M27" s="22"/>
      <c r="N27" s="22"/>
      <c r="O27" s="22"/>
      <c r="P27" s="23"/>
    </row>
  </sheetData>
  <mergeCells count="24">
    <mergeCell ref="L18:P23"/>
    <mergeCell ref="L24:P26"/>
    <mergeCell ref="E27:G27"/>
    <mergeCell ref="A12:P12"/>
    <mergeCell ref="A17:P17"/>
    <mergeCell ref="A5:C5"/>
    <mergeCell ref="A6:C6"/>
    <mergeCell ref="A7:C7"/>
    <mergeCell ref="A8:C8"/>
    <mergeCell ref="A1:P1"/>
    <mergeCell ref="A9:C9"/>
    <mergeCell ref="A2:C2"/>
    <mergeCell ref="A3:C3"/>
    <mergeCell ref="A4:C4"/>
    <mergeCell ref="C27:D27"/>
    <mergeCell ref="E23:G23"/>
    <mergeCell ref="E18:G18"/>
    <mergeCell ref="E19:G19"/>
    <mergeCell ref="E20:G20"/>
    <mergeCell ref="E24:G24"/>
    <mergeCell ref="E21:G21"/>
    <mergeCell ref="E22:G22"/>
    <mergeCell ref="E25:G25"/>
    <mergeCell ref="E26:G2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2009-10-29T05:08:21Z</dcterms:created>
  <dcterms:modified xsi:type="dcterms:W3CDTF">2009-12-09T06:47:15Z</dcterms:modified>
  <cp:category/>
  <cp:version/>
  <cp:contentType/>
  <cp:contentStatus/>
</cp:coreProperties>
</file>