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30" tabRatio="796" activeTab="1"/>
  </bookViews>
  <sheets>
    <sheet name="TM model" sheetId="1" r:id="rId1"/>
    <sheet name="READ ME FIRST" sheetId="2" r:id="rId2"/>
  </sheets>
  <definedNames/>
  <calcPr fullCalcOnLoad="1"/>
</workbook>
</file>

<file path=xl/comments1.xml><?xml version="1.0" encoding="utf-8"?>
<comments xmlns="http://schemas.openxmlformats.org/spreadsheetml/2006/main">
  <authors>
    <author>Vishal Mehta</author>
  </authors>
  <commentList>
    <comment ref="C49" authorId="0">
      <text>
        <r>
          <rPr>
            <b/>
            <sz val="8"/>
            <rFont val="Tahoma"/>
            <family val="0"/>
          </rPr>
          <t xml:space="preserve">Rain </t>
        </r>
        <r>
          <rPr>
            <sz val="8"/>
            <rFont val="Tahoma"/>
            <family val="0"/>
          </rPr>
          <t xml:space="preserve">
</t>
        </r>
      </text>
    </comment>
    <comment ref="D49" authorId="0">
      <text>
        <r>
          <rPr>
            <b/>
            <sz val="8"/>
            <rFont val="Tahoma"/>
            <family val="0"/>
          </rPr>
          <t>Potential Evapotranspiration</t>
        </r>
      </text>
    </comment>
    <comment ref="G49" authorId="0">
      <text>
        <r>
          <rPr>
            <b/>
            <sz val="8"/>
            <rFont val="Tahoma"/>
            <family val="0"/>
          </rPr>
          <t>Soil Water</t>
        </r>
      </text>
    </comment>
    <comment ref="F49" authorId="0">
      <text>
        <r>
          <rPr>
            <b/>
            <sz val="8"/>
            <rFont val="Tahoma"/>
            <family val="0"/>
          </rPr>
          <t>Accum. Pot. Water loss</t>
        </r>
      </text>
    </comment>
    <comment ref="H49" authorId="0">
      <text>
        <r>
          <rPr>
            <b/>
            <sz val="8"/>
            <rFont val="Tahoma"/>
            <family val="0"/>
          </rPr>
          <t>change in soil water</t>
        </r>
      </text>
    </comment>
    <comment ref="I49" authorId="0">
      <text>
        <r>
          <rPr>
            <b/>
            <sz val="8"/>
            <rFont val="Tahoma"/>
            <family val="0"/>
          </rPr>
          <t>actual evapotranspiration</t>
        </r>
      </text>
    </comment>
    <comment ref="J49" authorId="0">
      <text>
        <r>
          <rPr>
            <b/>
            <sz val="8"/>
            <rFont val="Tahoma"/>
            <family val="0"/>
          </rPr>
          <t>PET-AET
When actual ET is less than potential ET</t>
        </r>
      </text>
    </comment>
    <comment ref="K49" authorId="0">
      <text>
        <r>
          <rPr>
            <b/>
            <sz val="8"/>
            <rFont val="Tahoma"/>
            <family val="0"/>
          </rPr>
          <t>When the soil water exceeds soil's available water capacity</t>
        </r>
      </text>
    </comment>
    <comment ref="M49" authorId="0">
      <text>
        <r>
          <rPr>
            <b/>
            <sz val="8"/>
            <rFont val="Tahoma"/>
            <family val="0"/>
          </rPr>
          <t>In this case, stream flow simulated by the model. Q = f *Storage</t>
        </r>
      </text>
    </comment>
    <comment ref="N49" authorId="0">
      <text>
        <r>
          <rPr>
            <b/>
            <sz val="8"/>
            <rFont val="Tahoma"/>
            <family val="0"/>
          </rPr>
          <t>Remaining excess water is stored</t>
        </r>
      </text>
    </comment>
    <comment ref="O49" authorId="0">
      <text>
        <r>
          <rPr>
            <sz val="8"/>
            <rFont val="Tahoma"/>
            <family val="0"/>
          </rPr>
          <t xml:space="preserve">Observed stream flow, to compare against model simulated stream flow
</t>
        </r>
      </text>
    </comment>
  </commentList>
</comments>
</file>

<file path=xl/sharedStrings.xml><?xml version="1.0" encoding="utf-8"?>
<sst xmlns="http://schemas.openxmlformats.org/spreadsheetml/2006/main" count="69" uniqueCount="58">
  <si>
    <t>mm</t>
  </si>
  <si>
    <t>P</t>
  </si>
  <si>
    <t>PET</t>
  </si>
  <si>
    <t>P-PET</t>
  </si>
  <si>
    <t>%</t>
  </si>
  <si>
    <t>Rooting depth (d) =</t>
  </si>
  <si>
    <t>AET</t>
  </si>
  <si>
    <t>Detention</t>
  </si>
  <si>
    <t>When P&gt;PET, AET =PET</t>
  </si>
  <si>
    <t>month</t>
  </si>
  <si>
    <t>sl no</t>
  </si>
  <si>
    <t>Actual flow</t>
  </si>
  <si>
    <t>Storage</t>
  </si>
  <si>
    <t>Surplus</t>
  </si>
  <si>
    <t>Deficit</t>
  </si>
  <si>
    <t>Annual Totals</t>
  </si>
  <si>
    <t>Runoff</t>
  </si>
  <si>
    <t>Simulated flow</t>
  </si>
  <si>
    <t>Precipitation</t>
  </si>
  <si>
    <t>Potential Evapotranspiration</t>
  </si>
  <si>
    <t>net accumulated from previous storage accounting for previous days runoff</t>
  </si>
  <si>
    <t>Available water holding capacity FC =</t>
  </si>
  <si>
    <t>FC*d=</t>
  </si>
  <si>
    <t>Rain</t>
  </si>
  <si>
    <t>from country-wide CRU-based Priestley Taylor (no cloud correction for shortwave input) x 0.65</t>
  </si>
  <si>
    <t>defined when PET&gt;AET</t>
  </si>
  <si>
    <t xml:space="preserve">Available water content (AWC) = </t>
  </si>
  <si>
    <t xml:space="preserve">mm </t>
  </si>
  <si>
    <t>Reservoir coefficient f</t>
  </si>
  <si>
    <t>Monthly precipitation data : from 3 rainfall stations, using Thiessen polygons</t>
  </si>
  <si>
    <t>Monthly PET data :</t>
  </si>
  <si>
    <t>SW</t>
  </si>
  <si>
    <t>Soil Water</t>
  </si>
  <si>
    <t>dSW</t>
  </si>
  <si>
    <t>change in soil water</t>
  </si>
  <si>
    <t>Actual Evapotranspiration</t>
  </si>
  <si>
    <t>All units in mm.</t>
  </si>
  <si>
    <t>Drainage</t>
  </si>
  <si>
    <t>APWL</t>
  </si>
  <si>
    <t xml:space="preserve">Accumulated Potential water loss </t>
  </si>
  <si>
    <t xml:space="preserve">f </t>
  </si>
  <si>
    <t>linear reservoir coefficient (fraction of of surplus available for runoff each month)</t>
  </si>
  <si>
    <t>When P&lt;PET, AET = dSW + P</t>
  </si>
  <si>
    <t>MODEL INPUTS</t>
  </si>
  <si>
    <t>MODEL CALCULATIONS</t>
  </si>
  <si>
    <t>For each time step :</t>
  </si>
  <si>
    <t>defined when SW&gt;AWC</t>
  </si>
  <si>
    <t>Vishal K. Mehta</t>
  </si>
  <si>
    <t>Input data source:</t>
  </si>
  <si>
    <t>Drainage = P - AET - Flow - dSW</t>
  </si>
  <si>
    <t>MODEL INITIALIZATION: I recommend running the model based on long-term monthly average data for several years, then entering the starting APWL, SW, Storage columns accordingly</t>
  </si>
  <si>
    <t>However, in this example, I have started with the assumption that soils are at field capacity in January (Flow record shows that on average, Jan-Feb is the beginning of 0 flow)</t>
  </si>
  <si>
    <t>4. The model can be used at daily, weekly or monthly time steps.</t>
  </si>
  <si>
    <t>2. Do not use it blindly. Responsibility for your own use rests solely with you.</t>
  </si>
  <si>
    <t>3. Please cite, at a minimum, your sources of data and this material that has come to you via Arghyam and the India Water Portal.</t>
  </si>
  <si>
    <t>5. Ideally, you should have more than 10 years of data</t>
  </si>
  <si>
    <t>The water balance conducted on a monthly time step</t>
  </si>
  <si>
    <t>1. This spreadsheet is only a subset of my example data, for illustration purposes.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</si>
</sst>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mmmm\-yy;@"/>
    <numFmt numFmtId="167" formatCode="[$-409]dddd\,\ mmmm\ dd\,\ yyyy"/>
    <numFmt numFmtId="168" formatCode="[$-409]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20"/>
      <name val="Arial"/>
      <family val="0"/>
    </font>
    <font>
      <sz val="10"/>
      <color indexed="61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sz val="4.75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Alignment="1">
      <alignment/>
    </xf>
    <xf numFmtId="1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6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6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6" fontId="2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3" fillId="0" borderId="3" xfId="0" applyNumberFormat="1" applyFont="1" applyBorder="1" applyAlignment="1">
      <alignment/>
    </xf>
    <xf numFmtId="0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165" fontId="3" fillId="0" borderId="2" xfId="0" applyNumberFormat="1" applyFont="1" applyBorder="1" applyAlignment="1">
      <alignment/>
    </xf>
    <xf numFmtId="15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0" xfId="0" applyNumberFormat="1" applyBorder="1" applyAlignment="1">
      <alignment horizontal="left"/>
    </xf>
    <xf numFmtId="165" fontId="3" fillId="0" borderId="12" xfId="0" applyNumberFormat="1" applyFont="1" applyBorder="1" applyAlignment="1">
      <alignment/>
    </xf>
    <xf numFmtId="1" fontId="0" fillId="0" borderId="0" xfId="0" applyNumberFormat="1" applyBorder="1" applyAlignment="1">
      <alignment horizontal="left"/>
    </xf>
    <xf numFmtId="164" fontId="0" fillId="0" borderId="0" xfId="0" applyNumberFormat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7" xfId="0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/>
    </xf>
    <xf numFmtId="164" fontId="0" fillId="0" borderId="20" xfId="0" applyNumberFormat="1" applyBorder="1" applyAlignment="1">
      <alignment/>
    </xf>
    <xf numFmtId="0" fontId="1" fillId="0" borderId="2" xfId="0" applyFont="1" applyBorder="1" applyAlignment="1">
      <alignment wrapText="1"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17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1" fillId="2" borderId="24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164" fontId="1" fillId="3" borderId="27" xfId="0" applyNumberFormat="1" applyFont="1" applyFill="1" applyBorder="1" applyAlignment="1">
      <alignment horizontal="center"/>
    </xf>
    <xf numFmtId="164" fontId="1" fillId="3" borderId="2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75"/>
          <c:y val="0"/>
          <c:w val="0.913"/>
          <c:h val="0.863"/>
        </c:manualLayout>
      </c:layout>
      <c:scatterChart>
        <c:scatterStyle val="lineMarker"/>
        <c:varyColors val="0"/>
        <c:ser>
          <c:idx val="0"/>
          <c:order val="0"/>
          <c:tx>
            <c:v>flow comparison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 model'!$O$50:$O$73</c:f>
              <c:numCache>
                <c:ptCount val="77"/>
                <c:pt idx="0">
                  <c:v>1.1793381995764995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30.742911273199354</c:v>
                </c:pt>
                <c:pt idx="10">
                  <c:v>12.219610203764113</c:v>
                </c:pt>
                <c:pt idx="11">
                  <c:v>2.086274912837775</c:v>
                </c:pt>
                <c:pt idx="12">
                  <c:v>1.775416746101578</c:v>
                </c:pt>
                <c:pt idx="13">
                  <c:v>1.0319209246294372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14.20012924544421</c:v>
                </c:pt>
                <c:pt idx="19">
                  <c:v>28.041329473626007</c:v>
                </c:pt>
                <c:pt idx="20">
                  <c:v>21.836985032375726</c:v>
                </c:pt>
                <c:pt idx="21">
                  <c:v>100.8077782768434</c:v>
                </c:pt>
                <c:pt idx="22">
                  <c:v>107.72036658251326</c:v>
                </c:pt>
                <c:pt idx="23">
                  <c:v>16.645333175544398</c:v>
                </c:pt>
                <c:pt idx="24">
                  <c:v>0</c:v>
                </c:pt>
                <c:pt idx="25">
                  <c:v>0</c:v>
                </c:pt>
                <c:pt idx="26">
                  <c:v>1.262661007155274</c:v>
                </c:pt>
                <c:pt idx="27">
                  <c:v>0</c:v>
                </c:pt>
                <c:pt idx="28">
                  <c:v>0</c:v>
                </c:pt>
                <c:pt idx="29">
                  <c:v>7.700950254299805</c:v>
                </c:pt>
                <c:pt idx="30">
                  <c:v>4.858360626516232</c:v>
                </c:pt>
                <c:pt idx="31">
                  <c:v>13.424586190287926</c:v>
                </c:pt>
                <c:pt idx="32">
                  <c:v>36.22298823318797</c:v>
                </c:pt>
                <c:pt idx="33">
                  <c:v>40.757671799494354</c:v>
                </c:pt>
                <c:pt idx="34">
                  <c:v>57.137012935460355</c:v>
                </c:pt>
                <c:pt idx="35">
                  <c:v>14.09757809765495</c:v>
                </c:pt>
                <c:pt idx="36">
                  <c:v>2.7079912463101685</c:v>
                </c:pt>
                <c:pt idx="37">
                  <c:v>0</c:v>
                </c:pt>
                <c:pt idx="38">
                  <c:v>2.9227077119939335</c:v>
                </c:pt>
                <c:pt idx="39">
                  <c:v>1.5959522374703718</c:v>
                </c:pt>
                <c:pt idx="40">
                  <c:v>2.4516133768370167</c:v>
                </c:pt>
                <c:pt idx="41">
                  <c:v>3.403416217256093</c:v>
                </c:pt>
                <c:pt idx="42">
                  <c:v>2.4323850366265303</c:v>
                </c:pt>
                <c:pt idx="43">
                  <c:v>14.895554216390133</c:v>
                </c:pt>
                <c:pt idx="44">
                  <c:v>30.55062787109448</c:v>
                </c:pt>
                <c:pt idx="45">
                  <c:v>90.06234082254988</c:v>
                </c:pt>
                <c:pt idx="46">
                  <c:v>55.58592682514778</c:v>
                </c:pt>
                <c:pt idx="47">
                  <c:v>23.63163011868779</c:v>
                </c:pt>
                <c:pt idx="48">
                  <c:v>5.714021765882876</c:v>
                </c:pt>
                <c:pt idx="49">
                  <c:v>0.519165185683133</c:v>
                </c:pt>
                <c:pt idx="50">
                  <c:v>0.41981876126228646</c:v>
                </c:pt>
                <c:pt idx="51">
                  <c:v>1.9805190416800995</c:v>
                </c:pt>
                <c:pt idx="52">
                  <c:v>1.0191020311557795</c:v>
                </c:pt>
                <c:pt idx="53">
                  <c:v>1.5478813869441557</c:v>
                </c:pt>
                <c:pt idx="54">
                  <c:v>3.2367706020985447</c:v>
                </c:pt>
                <c:pt idx="55">
                  <c:v>3.5924948959925436</c:v>
                </c:pt>
                <c:pt idx="56">
                  <c:v>1.4357160690496518</c:v>
                </c:pt>
                <c:pt idx="57">
                  <c:v>86.08527912234764</c:v>
                </c:pt>
                <c:pt idx="58">
                  <c:v>60.492358302190226</c:v>
                </c:pt>
                <c:pt idx="59">
                  <c:v>1.086401221892482</c:v>
                </c:pt>
                <c:pt idx="60">
                  <c:v>2.70158179957334</c:v>
                </c:pt>
                <c:pt idx="61">
                  <c:v>1.2402279435763732</c:v>
                </c:pt>
                <c:pt idx="62">
                  <c:v>1.3235507511551476</c:v>
                </c:pt>
                <c:pt idx="63">
                  <c:v>0.9293697768401762</c:v>
                </c:pt>
                <c:pt idx="64">
                  <c:v>1.7497789591542627</c:v>
                </c:pt>
                <c:pt idx="65">
                  <c:v>2.406747249679215</c:v>
                </c:pt>
                <c:pt idx="66">
                  <c:v>22.41063051532191</c:v>
                </c:pt>
                <c:pt idx="67">
                  <c:v>46.62552028706112</c:v>
                </c:pt>
                <c:pt idx="68">
                  <c:v>23.932874115318747</c:v>
                </c:pt>
                <c:pt idx="69">
                  <c:v>20.81147355448312</c:v>
                </c:pt>
                <c:pt idx="70">
                  <c:v>0.3236770602098545</c:v>
                </c:pt>
                <c:pt idx="71">
                  <c:v>1.3299601978919766</c:v>
                </c:pt>
                <c:pt idx="72">
                  <c:v>0.1954881254732784</c:v>
                </c:pt>
                <c:pt idx="73">
                  <c:v>0.6505588437881233</c:v>
                </c:pt>
                <c:pt idx="74">
                  <c:v>2.566983418099935</c:v>
                </c:pt>
                <c:pt idx="75">
                  <c:v>2.156778826942892</c:v>
                </c:pt>
                <c:pt idx="76">
                  <c:v>0.7242674812616546</c:v>
                </c:pt>
              </c:numCache>
            </c:numRef>
          </c:xVal>
          <c:yVal>
            <c:numRef>
              <c:f>'TM model'!$M$50:$M$73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21.15898057488621</c:v>
                </c:pt>
                <c:pt idx="10">
                  <c:v>4.231796114977241</c:v>
                </c:pt>
                <c:pt idx="11">
                  <c:v>0.8463592229954481</c:v>
                </c:pt>
                <c:pt idx="12">
                  <c:v>0.1692718445990896</c:v>
                </c:pt>
                <c:pt idx="13">
                  <c:v>0.033854368919817905</c:v>
                </c:pt>
                <c:pt idx="14">
                  <c:v>0.00677087378396358</c:v>
                </c:pt>
                <c:pt idx="15">
                  <c:v>0.0013541747567927158</c:v>
                </c:pt>
                <c:pt idx="16">
                  <c:v>0.00027083495135854307</c:v>
                </c:pt>
                <c:pt idx="17">
                  <c:v>5.4166990271708604E-05</c:v>
                </c:pt>
                <c:pt idx="18">
                  <c:v>1.0833398054341719E-05</c:v>
                </c:pt>
                <c:pt idx="19">
                  <c:v>2.1666796108683433E-06</c:v>
                </c:pt>
                <c:pt idx="20">
                  <c:v>4.333359221736685E-07</c:v>
                </c:pt>
                <c:pt idx="21">
                  <c:v>174.0706262247284</c:v>
                </c:pt>
                <c:pt idx="22">
                  <c:v>166.3524388449457</c:v>
                </c:pt>
                <c:pt idx="23">
                  <c:v>33.270487768989135</c:v>
                </c:pt>
                <c:pt idx="24">
                  <c:v>6.6540975537978255</c:v>
                </c:pt>
                <c:pt idx="25">
                  <c:v>1.3308195107595648</c:v>
                </c:pt>
                <c:pt idx="26">
                  <c:v>0.2661639021519129</c:v>
                </c:pt>
                <c:pt idx="27">
                  <c:v>0.05323278043038257</c:v>
                </c:pt>
                <c:pt idx="28">
                  <c:v>0.01064655608607651</c:v>
                </c:pt>
                <c:pt idx="29">
                  <c:v>0.0021293112172153014</c:v>
                </c:pt>
                <c:pt idx="30">
                  <c:v>0.0004258622434430602</c:v>
                </c:pt>
                <c:pt idx="31">
                  <c:v>8.517244868861203E-05</c:v>
                </c:pt>
                <c:pt idx="32">
                  <c:v>1.70344897377224E-05</c:v>
                </c:pt>
                <c:pt idx="33">
                  <c:v>83.39425715009058</c:v>
                </c:pt>
                <c:pt idx="34">
                  <c:v>117.12330223001807</c:v>
                </c:pt>
                <c:pt idx="35">
                  <c:v>23.42466044600361</c:v>
                </c:pt>
                <c:pt idx="36">
                  <c:v>4.6849320892007205</c:v>
                </c:pt>
                <c:pt idx="37">
                  <c:v>0.9369864178401439</c:v>
                </c:pt>
                <c:pt idx="38">
                  <c:v>0.18739728356802876</c:v>
                </c:pt>
                <c:pt idx="39">
                  <c:v>0.037479456713605745</c:v>
                </c:pt>
                <c:pt idx="40">
                  <c:v>0.007495891342721147</c:v>
                </c:pt>
                <c:pt idx="41">
                  <c:v>0.0014991782685442288</c:v>
                </c:pt>
                <c:pt idx="42">
                  <c:v>0.0002998356537088457</c:v>
                </c:pt>
                <c:pt idx="43">
                  <c:v>5.9967130741769126E-05</c:v>
                </c:pt>
                <c:pt idx="44">
                  <c:v>1.1993426148353822E-05</c:v>
                </c:pt>
                <c:pt idx="45">
                  <c:v>77.75531440231171</c:v>
                </c:pt>
                <c:pt idx="46">
                  <c:v>38.995370080462344</c:v>
                </c:pt>
                <c:pt idx="47">
                  <c:v>24.69845893609248</c:v>
                </c:pt>
                <c:pt idx="48">
                  <c:v>4.939691787218495</c:v>
                </c:pt>
                <c:pt idx="49">
                  <c:v>0.9879383574436986</c:v>
                </c:pt>
                <c:pt idx="50">
                  <c:v>0.19758767148873968</c:v>
                </c:pt>
                <c:pt idx="51">
                  <c:v>0.03951753429774793</c:v>
                </c:pt>
                <c:pt idx="52">
                  <c:v>0.007903506859549584</c:v>
                </c:pt>
                <c:pt idx="53">
                  <c:v>0.0015807013719099164</c:v>
                </c:pt>
                <c:pt idx="54">
                  <c:v>0.0003161402743819832</c:v>
                </c:pt>
                <c:pt idx="55">
                  <c:v>6.322805487639662E-05</c:v>
                </c:pt>
                <c:pt idx="56">
                  <c:v>1.2645610975279323E-05</c:v>
                </c:pt>
                <c:pt idx="57">
                  <c:v>54.310359560946665</c:v>
                </c:pt>
                <c:pt idx="58">
                  <c:v>41.49228631218936</c:v>
                </c:pt>
                <c:pt idx="59">
                  <c:v>8.29845726243787</c:v>
                </c:pt>
                <c:pt idx="60">
                  <c:v>1.6596914524875737</c:v>
                </c:pt>
                <c:pt idx="61">
                  <c:v>0.33193829049751467</c:v>
                </c:pt>
                <c:pt idx="62">
                  <c:v>0.06638765809950291</c:v>
                </c:pt>
                <c:pt idx="63">
                  <c:v>0.01327753161990058</c:v>
                </c:pt>
                <c:pt idx="64">
                  <c:v>0.0026555063239801155</c:v>
                </c:pt>
                <c:pt idx="65">
                  <c:v>0.000531101264796023</c:v>
                </c:pt>
                <c:pt idx="66">
                  <c:v>0.00010622025295920458</c:v>
                </c:pt>
                <c:pt idx="67">
                  <c:v>29.447475451441637</c:v>
                </c:pt>
                <c:pt idx="68">
                  <c:v>21.379503490288315</c:v>
                </c:pt>
                <c:pt idx="69">
                  <c:v>4.275900698057662</c:v>
                </c:pt>
                <c:pt idx="70">
                  <c:v>0.8551801396115324</c:v>
                </c:pt>
                <c:pt idx="71">
                  <c:v>0.17103602792230643</c:v>
                </c:pt>
                <c:pt idx="72">
                  <c:v>0.034207205584461275</c:v>
                </c:pt>
                <c:pt idx="73">
                  <c:v>0.006841441116892254</c:v>
                </c:pt>
                <c:pt idx="74">
                  <c:v>0.0013682882233784506</c:v>
                </c:pt>
                <c:pt idx="75">
                  <c:v>0.00027365764467569</c:v>
                </c:pt>
                <c:pt idx="76">
                  <c:v>5.473152893513799E-05</c:v>
                </c:pt>
              </c:numCache>
            </c:numRef>
          </c:yVal>
          <c:smooth val="0"/>
        </c:ser>
        <c:axId val="46723349"/>
        <c:axId val="17856958"/>
      </c:scatterChart>
      <c:valAx>
        <c:axId val="46723349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actual flow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17856958"/>
        <c:crosses val="autoZero"/>
        <c:crossBetween val="midCat"/>
        <c:dispUnits/>
      </c:valAx>
      <c:valAx>
        <c:axId val="17856958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modeled flow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46723349"/>
        <c:crosses val="autoZero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200025</xdr:colOff>
      <xdr:row>2</xdr:row>
      <xdr:rowOff>47625</xdr:rowOff>
    </xdr:from>
    <xdr:to>
      <xdr:col>36</xdr:col>
      <xdr:colOff>0</xdr:colOff>
      <xdr:row>20</xdr:row>
      <xdr:rowOff>66675</xdr:rowOff>
    </xdr:to>
    <xdr:graphicFrame>
      <xdr:nvGraphicFramePr>
        <xdr:cNvPr id="1" name="Chart 2"/>
        <xdr:cNvGraphicFramePr/>
      </xdr:nvGraphicFramePr>
      <xdr:xfrm>
        <a:off x="17716500" y="371475"/>
        <a:ext cx="46767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152400</xdr:rowOff>
    </xdr:from>
    <xdr:to>
      <xdr:col>9</xdr:col>
      <xdr:colOff>514350</xdr:colOff>
      <xdr:row>40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52825"/>
          <a:ext cx="6105525" cy="2981325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workbookViewId="0" topLeftCell="B1">
      <selection activeCell="A52" sqref="A52"/>
    </sheetView>
  </sheetViews>
  <sheetFormatPr defaultColWidth="9.140625" defaultRowHeight="12.75"/>
  <cols>
    <col min="1" max="1" width="12.7109375" style="2" customWidth="1"/>
    <col min="2" max="2" width="7.140625" style="0" customWidth="1"/>
    <col min="3" max="12" width="9.140625" style="1" customWidth="1"/>
    <col min="13" max="13" width="9.8515625" style="1" customWidth="1"/>
    <col min="14" max="14" width="9.140625" style="1" customWidth="1"/>
    <col min="15" max="15" width="8.140625" style="0" customWidth="1"/>
    <col min="16" max="16" width="13.140625" style="0" customWidth="1"/>
    <col min="18" max="18" width="9.7109375" style="0" customWidth="1"/>
    <col min="19" max="19" width="10.00390625" style="0" customWidth="1"/>
  </cols>
  <sheetData>
    <row r="1" spans="1:14" ht="12.75">
      <c r="A1" t="s">
        <v>21</v>
      </c>
      <c r="B1" s="1"/>
      <c r="E1" s="1">
        <v>40</v>
      </c>
      <c r="F1" s="1" t="s">
        <v>4</v>
      </c>
      <c r="N1"/>
    </row>
    <row r="2" spans="1:14" ht="12.75">
      <c r="A2" t="s">
        <v>5</v>
      </c>
      <c r="B2" s="1"/>
      <c r="C2" s="1">
        <v>1000</v>
      </c>
      <c r="D2" s="1" t="s">
        <v>0</v>
      </c>
      <c r="N2"/>
    </row>
    <row r="3" spans="1:14" ht="12.75">
      <c r="A3" t="s">
        <v>26</v>
      </c>
      <c r="B3" s="1"/>
      <c r="D3" s="1" t="s">
        <v>22</v>
      </c>
      <c r="E3" s="1">
        <f>E1*C2/100</f>
        <v>400</v>
      </c>
      <c r="F3" s="1" t="s">
        <v>27</v>
      </c>
      <c r="N3"/>
    </row>
    <row r="4" spans="1:14" ht="12.75">
      <c r="A4" t="s">
        <v>28</v>
      </c>
      <c r="B4" s="1"/>
      <c r="E4" s="1">
        <v>0.8</v>
      </c>
      <c r="N4"/>
    </row>
    <row r="5" spans="1:14" ht="12.75">
      <c r="A5" t="s">
        <v>48</v>
      </c>
      <c r="B5" s="1"/>
      <c r="N5"/>
    </row>
    <row r="6" spans="1:14" ht="12.75">
      <c r="A6" t="s">
        <v>29</v>
      </c>
      <c r="B6" s="1"/>
      <c r="N6"/>
    </row>
    <row r="7" spans="1:14" ht="12.75">
      <c r="A7" t="s">
        <v>30</v>
      </c>
      <c r="B7" s="1"/>
      <c r="C7" s="1" t="s">
        <v>24</v>
      </c>
      <c r="N7"/>
    </row>
    <row r="8" spans="1:14" ht="12.75">
      <c r="A8"/>
      <c r="B8" s="1"/>
      <c r="N8"/>
    </row>
    <row r="9" ht="12.75">
      <c r="A9" t="s">
        <v>56</v>
      </c>
    </row>
    <row r="10" ht="12.75"/>
    <row r="11" spans="1:14" ht="12.75">
      <c r="A11" s="1" t="s">
        <v>45</v>
      </c>
      <c r="B11" s="1"/>
      <c r="J11"/>
      <c r="K11"/>
      <c r="L11"/>
      <c r="M11"/>
      <c r="N11"/>
    </row>
    <row r="12" spans="1:14" ht="12.75">
      <c r="A12" s="1" t="s">
        <v>1</v>
      </c>
      <c r="B12" s="1" t="s">
        <v>18</v>
      </c>
      <c r="J12"/>
      <c r="K12"/>
      <c r="L12"/>
      <c r="M12"/>
      <c r="N12"/>
    </row>
    <row r="13" spans="1:14" ht="12.75">
      <c r="A13" s="1" t="s">
        <v>2</v>
      </c>
      <c r="B13" s="1" t="s">
        <v>19</v>
      </c>
      <c r="J13"/>
      <c r="K13"/>
      <c r="L13"/>
      <c r="M13"/>
      <c r="N13"/>
    </row>
    <row r="14" spans="1:14" ht="12.75">
      <c r="A14" s="1" t="s">
        <v>38</v>
      </c>
      <c r="B14" s="1" t="s">
        <v>39</v>
      </c>
      <c r="J14"/>
      <c r="K14"/>
      <c r="L14"/>
      <c r="M14"/>
      <c r="N14"/>
    </row>
    <row r="15" spans="1:14" ht="12.75">
      <c r="A15" s="1" t="s">
        <v>31</v>
      </c>
      <c r="B15" s="1" t="s">
        <v>32</v>
      </c>
      <c r="J15"/>
      <c r="K15"/>
      <c r="L15"/>
      <c r="M15"/>
      <c r="N15"/>
    </row>
    <row r="16" spans="1:14" ht="12.75">
      <c r="A16" s="1" t="s">
        <v>33</v>
      </c>
      <c r="B16" s="1" t="s">
        <v>34</v>
      </c>
      <c r="J16"/>
      <c r="K16"/>
      <c r="L16"/>
      <c r="M16"/>
      <c r="N16"/>
    </row>
    <row r="17" spans="1:14" ht="12.75">
      <c r="A17" s="1" t="s">
        <v>6</v>
      </c>
      <c r="B17" s="1" t="s">
        <v>35</v>
      </c>
      <c r="J17"/>
      <c r="K17"/>
      <c r="L17"/>
      <c r="M17"/>
      <c r="N17"/>
    </row>
    <row r="18" spans="1:14" ht="12.75">
      <c r="A18" s="1" t="s">
        <v>14</v>
      </c>
      <c r="B18" s="1" t="s">
        <v>25</v>
      </c>
      <c r="J18"/>
      <c r="K18"/>
      <c r="L18"/>
      <c r="M18"/>
      <c r="N18"/>
    </row>
    <row r="19" spans="1:14" ht="12.75">
      <c r="A19" s="1" t="s">
        <v>13</v>
      </c>
      <c r="B19" s="1" t="s">
        <v>46</v>
      </c>
      <c r="J19"/>
      <c r="K19"/>
      <c r="L19"/>
      <c r="M19"/>
      <c r="N19"/>
    </row>
    <row r="20" spans="1:14" ht="12.75">
      <c r="A20" s="1" t="s">
        <v>12</v>
      </c>
      <c r="B20" s="1" t="s">
        <v>20</v>
      </c>
      <c r="J20"/>
      <c r="K20"/>
      <c r="L20"/>
      <c r="M20"/>
      <c r="N20"/>
    </row>
    <row r="21" spans="1:2" ht="12.75">
      <c r="A21" s="35" t="s">
        <v>40</v>
      </c>
      <c r="B21" t="s">
        <v>41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>
      <c r="A42" t="s">
        <v>8</v>
      </c>
    </row>
    <row r="43" ht="12.75">
      <c r="A43" t="s">
        <v>42</v>
      </c>
    </row>
    <row r="44" ht="12.75">
      <c r="A44" s="2" t="s">
        <v>50</v>
      </c>
    </row>
    <row r="45" spans="1:16" ht="12.75">
      <c r="A45" s="2" t="s">
        <v>51</v>
      </c>
      <c r="P45" s="22" t="s">
        <v>49</v>
      </c>
    </row>
    <row r="46" ht="12.75">
      <c r="A46" s="2" t="s">
        <v>36</v>
      </c>
    </row>
    <row r="47" ht="13.5" thickBot="1"/>
    <row r="48" spans="3:23" ht="13.5" thickBot="1">
      <c r="C48" s="58" t="s">
        <v>43</v>
      </c>
      <c r="D48" s="59"/>
      <c r="E48" s="60" t="s">
        <v>44</v>
      </c>
      <c r="F48" s="61"/>
      <c r="G48" s="61"/>
      <c r="H48" s="61"/>
      <c r="I48" s="61"/>
      <c r="J48" s="61"/>
      <c r="K48" s="61"/>
      <c r="L48" s="61"/>
      <c r="M48" s="61"/>
      <c r="N48" s="62"/>
      <c r="O48" s="45"/>
      <c r="P48" s="40"/>
      <c r="Q48" s="24"/>
      <c r="R48" s="41" t="s">
        <v>15</v>
      </c>
      <c r="S48" s="24"/>
      <c r="T48" s="25"/>
      <c r="U48" s="7"/>
      <c r="V48" s="7"/>
      <c r="W48" s="7"/>
    </row>
    <row r="49" spans="1:23" s="21" customFormat="1" ht="26.25" thickBot="1">
      <c r="A49" s="20" t="s">
        <v>9</v>
      </c>
      <c r="B49" s="23" t="s">
        <v>10</v>
      </c>
      <c r="C49" s="42" t="s">
        <v>1</v>
      </c>
      <c r="D49" s="43" t="s">
        <v>2</v>
      </c>
      <c r="E49" s="47" t="s">
        <v>3</v>
      </c>
      <c r="F49" s="48" t="s">
        <v>38</v>
      </c>
      <c r="G49" s="48" t="s">
        <v>31</v>
      </c>
      <c r="H49" s="48" t="s">
        <v>33</v>
      </c>
      <c r="I49" s="48" t="s">
        <v>6</v>
      </c>
      <c r="J49" s="48" t="s">
        <v>14</v>
      </c>
      <c r="K49" s="48" t="s">
        <v>13</v>
      </c>
      <c r="L49" s="48" t="s">
        <v>12</v>
      </c>
      <c r="M49" s="48" t="s">
        <v>16</v>
      </c>
      <c r="N49" s="49" t="s">
        <v>7</v>
      </c>
      <c r="O49" s="46" t="s">
        <v>11</v>
      </c>
      <c r="P49" s="36" t="s">
        <v>17</v>
      </c>
      <c r="Q49" s="37" t="s">
        <v>11</v>
      </c>
      <c r="R49" s="37" t="s">
        <v>6</v>
      </c>
      <c r="S49" s="37" t="s">
        <v>23</v>
      </c>
      <c r="T49" s="38" t="s">
        <v>37</v>
      </c>
      <c r="U49" s="39"/>
      <c r="V49" s="37"/>
      <c r="W49" s="37"/>
    </row>
    <row r="50" spans="1:21" s="5" customFormat="1" ht="12.75">
      <c r="A50" s="4">
        <v>32874</v>
      </c>
      <c r="B50" s="13">
        <v>1</v>
      </c>
      <c r="C50" s="17">
        <v>39.2102</v>
      </c>
      <c r="D50" s="12">
        <v>108.99733454999999</v>
      </c>
      <c r="E50" s="3">
        <f aca="true" t="shared" si="0" ref="E50:E73">C50-D50</f>
        <v>-69.78713454999999</v>
      </c>
      <c r="F50" s="3">
        <v>0</v>
      </c>
      <c r="G50" s="3">
        <v>400</v>
      </c>
      <c r="H50" s="3">
        <v>0</v>
      </c>
      <c r="I50" s="3">
        <f>IF(E50&gt;0,D50,C50+ABS(H50))</f>
        <v>39.2102</v>
      </c>
      <c r="J50" s="3">
        <f>D50-I50</f>
        <v>69.78713454999999</v>
      </c>
      <c r="K50" s="3">
        <v>0</v>
      </c>
      <c r="L50" s="3">
        <v>0</v>
      </c>
      <c r="M50" s="3">
        <f>($E$4)*L50</f>
        <v>0</v>
      </c>
      <c r="N50" s="3">
        <f>(1-$E$4)*L50</f>
        <v>0</v>
      </c>
      <c r="O50" s="14">
        <v>1.1793381995764995</v>
      </c>
      <c r="P50" s="28">
        <f>SUM(M50:M61)</f>
        <v>26.2371359128589</v>
      </c>
      <c r="Q50" s="10">
        <f>SUM(O50:O61)</f>
        <v>46.22813458937774</v>
      </c>
      <c r="R50" s="10">
        <f>SUM(I50:I61)</f>
        <v>1541.4613671533384</v>
      </c>
      <c r="S50" s="10">
        <f>SUM(C50:C61)</f>
        <v>1473.51992</v>
      </c>
      <c r="T50" s="29">
        <f>S50-R50-P50-(H61-H50)</f>
        <v>-23.733359306590003</v>
      </c>
      <c r="U50" s="10"/>
    </row>
    <row r="51" spans="1:20" s="7" customFormat="1" ht="12.75">
      <c r="A51" s="6">
        <v>32905</v>
      </c>
      <c r="B51" s="16">
        <f aca="true" t="shared" si="1" ref="B51:B73">B50+1</f>
        <v>2</v>
      </c>
      <c r="C51" s="17">
        <v>5.5145</v>
      </c>
      <c r="D51" s="12">
        <v>114.4364858</v>
      </c>
      <c r="E51" s="3">
        <f t="shared" si="0"/>
        <v>-108.9219858</v>
      </c>
      <c r="F51" s="3">
        <f>IF(E51&lt;0,(F50+E51),IF(AND(E51&gt;0,(G50+E51)&lt;$E$3),$E$3*LN(G51/$E$3),0))</f>
        <v>-108.9219858</v>
      </c>
      <c r="G51" s="3">
        <f>IF(E51&lt;0,($E$3*EXP(F51/$E$3)),MIN($E$3,(G50+E51)))</f>
        <v>304.6487832039713</v>
      </c>
      <c r="H51" s="3">
        <f aca="true" t="shared" si="2" ref="H51:H73">G51-G50</f>
        <v>-95.35121679602872</v>
      </c>
      <c r="I51" s="3">
        <f aca="true" t="shared" si="3" ref="I51:I73">IF(E51&gt;0,D51,C51+ABS(H51))</f>
        <v>100.86571679602872</v>
      </c>
      <c r="J51" s="3">
        <f aca="true" t="shared" si="4" ref="J51:J73">D51-I51</f>
        <v>13.570769003971279</v>
      </c>
      <c r="K51" s="10">
        <f>IF((C51-I51+G50-$E$3)&gt;=0,(C51-I51+G50-$E$3),0)</f>
        <v>0</v>
      </c>
      <c r="L51" s="3">
        <f aca="true" t="shared" si="5" ref="L51:L73">N50+K51</f>
        <v>0</v>
      </c>
      <c r="M51" s="10">
        <f aca="true" t="shared" si="6" ref="M51:M73">($E$4)*L51</f>
        <v>0</v>
      </c>
      <c r="N51" s="10">
        <f aca="true" t="shared" si="7" ref="N51:N73">(1-$E$4)*L51</f>
        <v>0</v>
      </c>
      <c r="O51" s="17">
        <v>0</v>
      </c>
      <c r="P51" s="26"/>
      <c r="T51" s="27"/>
    </row>
    <row r="52" spans="1:20" s="7" customFormat="1" ht="12.75">
      <c r="A52" s="6">
        <v>32933</v>
      </c>
      <c r="B52" s="16">
        <f t="shared" si="1"/>
        <v>3</v>
      </c>
      <c r="C52" s="17">
        <v>57.68300000000001</v>
      </c>
      <c r="D52" s="12">
        <v>148.06931295</v>
      </c>
      <c r="E52" s="3">
        <f t="shared" si="0"/>
        <v>-90.38631295</v>
      </c>
      <c r="F52" s="3">
        <f aca="true" t="shared" si="8" ref="F52:F73">IF(E52&lt;0,(F51+E52),IF(AND(E52&gt;0,(G51+E52)&lt;$E$3),$E$3*LN(G52/$E$3),0))</f>
        <v>-199.30829875</v>
      </c>
      <c r="G52" s="3">
        <f aca="true" t="shared" si="9" ref="G52:G73">IF(E52&lt;0,($E$3*EXP(F52/$E$3)),MIN($E$3,(G51+E52)))</f>
        <v>243.0321648534344</v>
      </c>
      <c r="H52" s="3">
        <f t="shared" si="2"/>
        <v>-61.61661835053687</v>
      </c>
      <c r="I52" s="3">
        <f t="shared" si="3"/>
        <v>119.29961835053687</v>
      </c>
      <c r="J52" s="3">
        <f t="shared" si="4"/>
        <v>28.769694599463136</v>
      </c>
      <c r="K52" s="10">
        <f>IF((C52-I52+G51-$E$3)&gt;=0,(C52-I52+G51-$E$3),0)</f>
        <v>0</v>
      </c>
      <c r="L52" s="3">
        <f t="shared" si="5"/>
        <v>0</v>
      </c>
      <c r="M52" s="10">
        <f t="shared" si="6"/>
        <v>0</v>
      </c>
      <c r="N52" s="10">
        <f t="shared" si="7"/>
        <v>0</v>
      </c>
      <c r="O52" s="17">
        <v>0</v>
      </c>
      <c r="P52" s="26"/>
      <c r="T52" s="27"/>
    </row>
    <row r="53" spans="1:20" s="7" customFormat="1" ht="12.75">
      <c r="A53" s="6">
        <v>32964</v>
      </c>
      <c r="B53" s="16">
        <f t="shared" si="1"/>
        <v>4</v>
      </c>
      <c r="C53" s="17">
        <v>110.54085999999998</v>
      </c>
      <c r="D53" s="12">
        <v>159.87414300000003</v>
      </c>
      <c r="E53" s="3">
        <f t="shared" si="0"/>
        <v>-49.33328300000005</v>
      </c>
      <c r="F53" s="3">
        <f t="shared" si="8"/>
        <v>-248.64158175000006</v>
      </c>
      <c r="G53" s="3">
        <f t="shared" si="9"/>
        <v>214.83291634693202</v>
      </c>
      <c r="H53" s="3">
        <f t="shared" si="2"/>
        <v>-28.199248506502386</v>
      </c>
      <c r="I53" s="3">
        <f t="shared" si="3"/>
        <v>138.74010850650237</v>
      </c>
      <c r="J53" s="3">
        <f t="shared" si="4"/>
        <v>21.134034493497666</v>
      </c>
      <c r="K53" s="10">
        <f>IF((C53-I53+G52-$E$3)&gt;=0,(C53-I53+G52-$E$3),0)</f>
        <v>0</v>
      </c>
      <c r="L53" s="3">
        <f t="shared" si="5"/>
        <v>0</v>
      </c>
      <c r="M53" s="10">
        <f t="shared" si="6"/>
        <v>0</v>
      </c>
      <c r="N53" s="10">
        <f t="shared" si="7"/>
        <v>0</v>
      </c>
      <c r="O53" s="17">
        <v>0</v>
      </c>
      <c r="P53" s="26"/>
      <c r="T53" s="27"/>
    </row>
    <row r="54" spans="1:20" s="7" customFormat="1" ht="12.75">
      <c r="A54" s="6">
        <v>32994</v>
      </c>
      <c r="B54" s="16">
        <f t="shared" si="1"/>
        <v>5</v>
      </c>
      <c r="C54" s="17">
        <v>308.7486</v>
      </c>
      <c r="D54" s="12">
        <v>163.0585957</v>
      </c>
      <c r="E54" s="3">
        <f t="shared" si="0"/>
        <v>145.6900043</v>
      </c>
      <c r="F54" s="3">
        <f t="shared" si="8"/>
        <v>-41.56360489847429</v>
      </c>
      <c r="G54" s="3">
        <f t="shared" si="9"/>
        <v>360.522920646932</v>
      </c>
      <c r="H54" s="3">
        <f t="shared" si="2"/>
        <v>145.69000429999997</v>
      </c>
      <c r="I54" s="3">
        <f t="shared" si="3"/>
        <v>163.0585957</v>
      </c>
      <c r="J54" s="3">
        <f t="shared" si="4"/>
        <v>0</v>
      </c>
      <c r="K54" s="10">
        <f>IF((C54-I54+G53-$E$3)&gt;=0,(C54-I54+G53-$E$3),0)</f>
        <v>0</v>
      </c>
      <c r="L54" s="3">
        <f t="shared" si="5"/>
        <v>0</v>
      </c>
      <c r="M54" s="10">
        <f t="shared" si="6"/>
        <v>0</v>
      </c>
      <c r="N54" s="10">
        <f t="shared" si="7"/>
        <v>0</v>
      </c>
      <c r="O54" s="17">
        <v>0</v>
      </c>
      <c r="P54" s="26"/>
      <c r="T54" s="27"/>
    </row>
    <row r="55" spans="1:20" s="7" customFormat="1" ht="12.75">
      <c r="A55" s="6">
        <v>33025</v>
      </c>
      <c r="B55" s="16">
        <f t="shared" si="1"/>
        <v>6</v>
      </c>
      <c r="C55" s="17">
        <v>83.32346</v>
      </c>
      <c r="D55" s="12">
        <v>157.929018</v>
      </c>
      <c r="E55" s="3">
        <f t="shared" si="0"/>
        <v>-74.60555800000002</v>
      </c>
      <c r="F55" s="3">
        <f t="shared" si="8"/>
        <v>-116.1691628984743</v>
      </c>
      <c r="G55" s="3">
        <f t="shared" si="9"/>
        <v>299.1788753592075</v>
      </c>
      <c r="H55" s="3">
        <f t="shared" si="2"/>
        <v>-61.3440452877245</v>
      </c>
      <c r="I55" s="3">
        <f t="shared" si="3"/>
        <v>144.6675052877245</v>
      </c>
      <c r="J55" s="3">
        <f t="shared" si="4"/>
        <v>13.261512712275504</v>
      </c>
      <c r="K55" s="10">
        <f aca="true" t="shared" si="10" ref="K55:K73">IF((C55-I55+G54-$E$3)&gt;=0,(C55-I55+G54-$E$3),0)</f>
        <v>0</v>
      </c>
      <c r="L55" s="3">
        <f t="shared" si="5"/>
        <v>0</v>
      </c>
      <c r="M55" s="10">
        <f t="shared" si="6"/>
        <v>0</v>
      </c>
      <c r="N55" s="10">
        <f t="shared" si="7"/>
        <v>0</v>
      </c>
      <c r="O55" s="17">
        <v>0</v>
      </c>
      <c r="P55" s="26"/>
      <c r="T55" s="27"/>
    </row>
    <row r="56" spans="1:20" s="7" customFormat="1" ht="12.75">
      <c r="A56" s="6">
        <v>33055</v>
      </c>
      <c r="B56" s="16">
        <f t="shared" si="1"/>
        <v>7</v>
      </c>
      <c r="C56" s="17">
        <v>136.1628</v>
      </c>
      <c r="D56" s="12">
        <v>163.77208705</v>
      </c>
      <c r="E56" s="3">
        <f t="shared" si="0"/>
        <v>-27.609287050000006</v>
      </c>
      <c r="F56" s="3">
        <f t="shared" si="8"/>
        <v>-143.7784499484743</v>
      </c>
      <c r="G56" s="3">
        <f t="shared" si="9"/>
        <v>279.2251434686078</v>
      </c>
      <c r="H56" s="3">
        <f t="shared" si="2"/>
        <v>-19.95373189059967</v>
      </c>
      <c r="I56" s="3">
        <f t="shared" si="3"/>
        <v>156.11653189059967</v>
      </c>
      <c r="J56" s="3">
        <f t="shared" si="4"/>
        <v>7.655555159400336</v>
      </c>
      <c r="K56" s="10">
        <f t="shared" si="10"/>
        <v>0</v>
      </c>
      <c r="L56" s="3">
        <f t="shared" si="5"/>
        <v>0</v>
      </c>
      <c r="M56" s="10">
        <f t="shared" si="6"/>
        <v>0</v>
      </c>
      <c r="N56" s="10">
        <f t="shared" si="7"/>
        <v>0</v>
      </c>
      <c r="O56" s="17">
        <v>0</v>
      </c>
      <c r="P56" s="26"/>
      <c r="T56" s="27"/>
    </row>
    <row r="57" spans="1:20" s="7" customFormat="1" ht="12.75">
      <c r="A57" s="6">
        <v>33086</v>
      </c>
      <c r="B57" s="16">
        <f t="shared" si="1"/>
        <v>8</v>
      </c>
      <c r="C57" s="17">
        <v>192.4673</v>
      </c>
      <c r="D57" s="12">
        <v>161.34584569999998</v>
      </c>
      <c r="E57" s="3">
        <f t="shared" si="0"/>
        <v>31.12145430000001</v>
      </c>
      <c r="F57" s="3">
        <f t="shared" si="8"/>
        <v>-101.5099267485189</v>
      </c>
      <c r="G57" s="3">
        <f t="shared" si="9"/>
        <v>310.3465977686078</v>
      </c>
      <c r="H57" s="3">
        <f t="shared" si="2"/>
        <v>31.121454299999982</v>
      </c>
      <c r="I57" s="3">
        <f t="shared" si="3"/>
        <v>161.34584569999998</v>
      </c>
      <c r="J57" s="3">
        <f t="shared" si="4"/>
        <v>0</v>
      </c>
      <c r="K57" s="10">
        <f t="shared" si="10"/>
        <v>0</v>
      </c>
      <c r="L57" s="3">
        <f t="shared" si="5"/>
        <v>0</v>
      </c>
      <c r="M57" s="10">
        <f t="shared" si="6"/>
        <v>0</v>
      </c>
      <c r="N57" s="10">
        <f t="shared" si="7"/>
        <v>0</v>
      </c>
      <c r="O57" s="17">
        <v>0</v>
      </c>
      <c r="P57" s="26"/>
      <c r="T57" s="27"/>
    </row>
    <row r="58" spans="1:20" s="7" customFormat="1" ht="12.75">
      <c r="A58" s="6">
        <v>33117</v>
      </c>
      <c r="B58" s="16">
        <f t="shared" si="1"/>
        <v>9</v>
      </c>
      <c r="C58" s="17">
        <v>201.7175</v>
      </c>
      <c r="D58" s="12">
        <v>153.9341895</v>
      </c>
      <c r="E58" s="3">
        <f t="shared" si="0"/>
        <v>47.7833105</v>
      </c>
      <c r="F58" s="3">
        <f t="shared" si="8"/>
        <v>-44.227501708326336</v>
      </c>
      <c r="G58" s="3">
        <f t="shared" si="9"/>
        <v>358.1299082686078</v>
      </c>
      <c r="H58" s="3">
        <f t="shared" si="2"/>
        <v>47.78331049999997</v>
      </c>
      <c r="I58" s="3">
        <f t="shared" si="3"/>
        <v>153.9341895</v>
      </c>
      <c r="J58" s="3">
        <f t="shared" si="4"/>
        <v>0</v>
      </c>
      <c r="K58" s="10">
        <f t="shared" si="10"/>
        <v>0</v>
      </c>
      <c r="L58" s="3">
        <f t="shared" si="5"/>
        <v>0</v>
      </c>
      <c r="M58" s="10">
        <f t="shared" si="6"/>
        <v>0</v>
      </c>
      <c r="N58" s="10">
        <f t="shared" si="7"/>
        <v>0</v>
      </c>
      <c r="O58" s="17">
        <v>0</v>
      </c>
      <c r="P58" s="26"/>
      <c r="T58" s="27"/>
    </row>
    <row r="59" spans="1:20" s="7" customFormat="1" ht="12.75">
      <c r="A59" s="6">
        <v>33147</v>
      </c>
      <c r="B59" s="16">
        <f t="shared" si="1"/>
        <v>10</v>
      </c>
      <c r="C59" s="17">
        <v>214.8822</v>
      </c>
      <c r="D59" s="12">
        <v>146.56338255</v>
      </c>
      <c r="E59" s="3">
        <f t="shared" si="0"/>
        <v>68.31881745000001</v>
      </c>
      <c r="F59" s="3">
        <f t="shared" si="8"/>
        <v>0</v>
      </c>
      <c r="G59" s="3">
        <f t="shared" si="9"/>
        <v>400</v>
      </c>
      <c r="H59" s="3">
        <f t="shared" si="2"/>
        <v>41.87009173139222</v>
      </c>
      <c r="I59" s="3">
        <f t="shared" si="3"/>
        <v>146.56338255</v>
      </c>
      <c r="J59" s="3">
        <f t="shared" si="4"/>
        <v>0</v>
      </c>
      <c r="K59" s="10">
        <f t="shared" si="10"/>
        <v>26.44872571860776</v>
      </c>
      <c r="L59" s="3">
        <f t="shared" si="5"/>
        <v>26.44872571860776</v>
      </c>
      <c r="M59" s="10">
        <f t="shared" si="6"/>
        <v>21.15898057488621</v>
      </c>
      <c r="N59" s="10">
        <f t="shared" si="7"/>
        <v>5.289745143721551</v>
      </c>
      <c r="O59" s="17">
        <v>30.742911273199354</v>
      </c>
      <c r="P59" s="26"/>
      <c r="T59" s="27"/>
    </row>
    <row r="60" spans="1:20" s="7" customFormat="1" ht="12.75">
      <c r="A60" s="6">
        <v>33178</v>
      </c>
      <c r="B60" s="16">
        <f t="shared" si="1"/>
        <v>11</v>
      </c>
      <c r="C60" s="17">
        <v>97.36120000000001</v>
      </c>
      <c r="D60" s="12">
        <v>122.052801</v>
      </c>
      <c r="E60" s="3">
        <f t="shared" si="0"/>
        <v>-24.69160099999999</v>
      </c>
      <c r="F60" s="3">
        <f t="shared" si="8"/>
        <v>-24.69160099999999</v>
      </c>
      <c r="G60" s="3">
        <f t="shared" si="9"/>
        <v>376.0550508876611</v>
      </c>
      <c r="H60" s="3">
        <f t="shared" si="2"/>
        <v>-23.944949112338918</v>
      </c>
      <c r="I60" s="3">
        <f t="shared" si="3"/>
        <v>121.30614911233893</v>
      </c>
      <c r="J60" s="3">
        <f t="shared" si="4"/>
        <v>0.7466518876610735</v>
      </c>
      <c r="K60" s="10">
        <f t="shared" si="10"/>
        <v>0</v>
      </c>
      <c r="L60" s="3">
        <f t="shared" si="5"/>
        <v>5.289745143721551</v>
      </c>
      <c r="M60" s="10">
        <f t="shared" si="6"/>
        <v>4.231796114977241</v>
      </c>
      <c r="N60" s="10">
        <f t="shared" si="7"/>
        <v>1.05794902874431</v>
      </c>
      <c r="O60" s="17">
        <v>12.219610203764113</v>
      </c>
      <c r="P60" s="26"/>
      <c r="T60" s="27"/>
    </row>
    <row r="61" spans="1:20" s="9" customFormat="1" ht="12.75">
      <c r="A61" s="8">
        <v>33208</v>
      </c>
      <c r="B61" s="18">
        <f t="shared" si="1"/>
        <v>12</v>
      </c>
      <c r="C61" s="19">
        <v>25.908299999999997</v>
      </c>
      <c r="D61" s="33">
        <v>108.87883240000001</v>
      </c>
      <c r="E61" s="11">
        <f t="shared" si="0"/>
        <v>-82.97053240000001</v>
      </c>
      <c r="F61" s="3">
        <f t="shared" si="8"/>
        <v>-107.6621334</v>
      </c>
      <c r="G61" s="3">
        <f t="shared" si="9"/>
        <v>305.6098271280537</v>
      </c>
      <c r="H61" s="11">
        <f t="shared" si="2"/>
        <v>-70.44522375960736</v>
      </c>
      <c r="I61" s="11">
        <f t="shared" si="3"/>
        <v>96.35352375960736</v>
      </c>
      <c r="J61" s="11">
        <f t="shared" si="4"/>
        <v>12.525308640392652</v>
      </c>
      <c r="K61" s="10">
        <f t="shared" si="10"/>
        <v>0</v>
      </c>
      <c r="L61" s="11">
        <f t="shared" si="5"/>
        <v>1.05794902874431</v>
      </c>
      <c r="M61" s="10">
        <f t="shared" si="6"/>
        <v>0.8463592229954481</v>
      </c>
      <c r="N61" s="10">
        <f t="shared" si="7"/>
        <v>0.21158980574886196</v>
      </c>
      <c r="O61" s="19">
        <v>2.086274912837775</v>
      </c>
      <c r="P61" s="30"/>
      <c r="T61" s="31"/>
    </row>
    <row r="62" spans="1:21" s="5" customFormat="1" ht="12.75">
      <c r="A62" s="4">
        <v>33239</v>
      </c>
      <c r="B62" s="13">
        <f t="shared" si="1"/>
        <v>13</v>
      </c>
      <c r="C62" s="14">
        <v>3.0648999999999997</v>
      </c>
      <c r="D62" s="15">
        <v>111.54409305000001</v>
      </c>
      <c r="E62" s="10">
        <f t="shared" si="0"/>
        <v>-108.47919305000002</v>
      </c>
      <c r="F62" s="3">
        <f t="shared" si="8"/>
        <v>-216.14132645</v>
      </c>
      <c r="G62" s="3">
        <f t="shared" si="9"/>
        <v>233.0169577552899</v>
      </c>
      <c r="H62" s="10">
        <f t="shared" si="2"/>
        <v>-72.59286937276383</v>
      </c>
      <c r="I62" s="10">
        <f t="shared" si="3"/>
        <v>75.65776937276382</v>
      </c>
      <c r="J62" s="10">
        <f t="shared" si="4"/>
        <v>35.88632367723619</v>
      </c>
      <c r="K62" s="10">
        <f t="shared" si="10"/>
        <v>0</v>
      </c>
      <c r="L62" s="10">
        <f t="shared" si="5"/>
        <v>0.21158980574886196</v>
      </c>
      <c r="M62" s="10">
        <f t="shared" si="6"/>
        <v>0.1692718445990896</v>
      </c>
      <c r="N62" s="10">
        <f t="shared" si="7"/>
        <v>0.04231796114977238</v>
      </c>
      <c r="O62" s="14">
        <v>1.775416746101578</v>
      </c>
      <c r="P62" s="28">
        <f>SUM(M62:M73)</f>
        <v>373.90514253607813</v>
      </c>
      <c r="Q62" s="10">
        <f>SUM(O62:O73)</f>
        <v>292.059259457078</v>
      </c>
      <c r="R62" s="10">
        <f>SUM(I62:I73)</f>
        <v>1449.658285886437</v>
      </c>
      <c r="S62" s="10">
        <f>SUM(C62:C73)</f>
        <v>1832.63516</v>
      </c>
      <c r="T62" s="29">
        <f>S62-R62-P62-(H73-H62)</f>
        <v>29.903335635680577</v>
      </c>
      <c r="U62" s="10"/>
    </row>
    <row r="63" spans="1:20" s="7" customFormat="1" ht="12.75">
      <c r="A63" s="6">
        <v>33270</v>
      </c>
      <c r="B63" s="16">
        <f t="shared" si="1"/>
        <v>14</v>
      </c>
      <c r="C63" s="17">
        <v>0</v>
      </c>
      <c r="D63" s="12">
        <v>114.6592356</v>
      </c>
      <c r="E63" s="3">
        <f t="shared" si="0"/>
        <v>-114.6592356</v>
      </c>
      <c r="F63" s="3">
        <f t="shared" si="8"/>
        <v>-330.80056205</v>
      </c>
      <c r="G63" s="3">
        <f t="shared" si="9"/>
        <v>174.94351352871604</v>
      </c>
      <c r="H63" s="3">
        <f t="shared" si="2"/>
        <v>-58.073444226573855</v>
      </c>
      <c r="I63" s="3">
        <f t="shared" si="3"/>
        <v>58.073444226573855</v>
      </c>
      <c r="J63" s="3">
        <f t="shared" si="4"/>
        <v>56.58579137342615</v>
      </c>
      <c r="K63" s="10">
        <f t="shared" si="10"/>
        <v>0</v>
      </c>
      <c r="L63" s="3">
        <f t="shared" si="5"/>
        <v>0.04231796114977238</v>
      </c>
      <c r="M63" s="10">
        <f t="shared" si="6"/>
        <v>0.033854368919817905</v>
      </c>
      <c r="N63" s="10">
        <f t="shared" si="7"/>
        <v>0.008463592229954475</v>
      </c>
      <c r="O63" s="17">
        <v>1.0319209246294372</v>
      </c>
      <c r="P63" s="26"/>
      <c r="T63" s="27"/>
    </row>
    <row r="64" spans="1:20" s="7" customFormat="1" ht="12.75">
      <c r="A64" s="6">
        <v>33298</v>
      </c>
      <c r="B64" s="16">
        <f t="shared" si="1"/>
        <v>15</v>
      </c>
      <c r="C64" s="17">
        <v>2.352</v>
      </c>
      <c r="D64" s="12">
        <v>149.5589823</v>
      </c>
      <c r="E64" s="3">
        <f t="shared" si="0"/>
        <v>-147.2069823</v>
      </c>
      <c r="F64" s="3">
        <f t="shared" si="8"/>
        <v>-478.00754435</v>
      </c>
      <c r="G64" s="3">
        <f t="shared" si="9"/>
        <v>121.07929798981662</v>
      </c>
      <c r="H64" s="3">
        <f t="shared" si="2"/>
        <v>-53.864215538899415</v>
      </c>
      <c r="I64" s="3">
        <f t="shared" si="3"/>
        <v>56.21621553889941</v>
      </c>
      <c r="J64" s="3">
        <f t="shared" si="4"/>
        <v>93.34276676110059</v>
      </c>
      <c r="K64" s="10">
        <f t="shared" si="10"/>
        <v>0</v>
      </c>
      <c r="L64" s="3">
        <f t="shared" si="5"/>
        <v>0.008463592229954475</v>
      </c>
      <c r="M64" s="10">
        <f t="shared" si="6"/>
        <v>0.00677087378396358</v>
      </c>
      <c r="N64" s="10">
        <f t="shared" si="7"/>
        <v>0.0016927184459908946</v>
      </c>
      <c r="O64" s="17">
        <v>0</v>
      </c>
      <c r="P64" s="26"/>
      <c r="T64" s="27"/>
    </row>
    <row r="65" spans="1:20" s="7" customFormat="1" ht="12.75">
      <c r="A65" s="6">
        <v>33329</v>
      </c>
      <c r="B65" s="16">
        <f t="shared" si="1"/>
        <v>16</v>
      </c>
      <c r="C65" s="17">
        <v>74.88623999999999</v>
      </c>
      <c r="D65" s="12">
        <v>157.2188085</v>
      </c>
      <c r="E65" s="3">
        <f t="shared" si="0"/>
        <v>-82.33256850000001</v>
      </c>
      <c r="F65" s="3">
        <f t="shared" si="8"/>
        <v>-560.34011285</v>
      </c>
      <c r="G65" s="3">
        <f t="shared" si="9"/>
        <v>98.55495042725047</v>
      </c>
      <c r="H65" s="3">
        <f t="shared" si="2"/>
        <v>-22.52434756256615</v>
      </c>
      <c r="I65" s="3">
        <f t="shared" si="3"/>
        <v>97.41058756256614</v>
      </c>
      <c r="J65" s="3">
        <f t="shared" si="4"/>
        <v>59.80822093743386</v>
      </c>
      <c r="K65" s="10">
        <f t="shared" si="10"/>
        <v>0</v>
      </c>
      <c r="L65" s="3">
        <f t="shared" si="5"/>
        <v>0.0016927184459908946</v>
      </c>
      <c r="M65" s="10">
        <f t="shared" si="6"/>
        <v>0.0013541747567927158</v>
      </c>
      <c r="N65" s="10">
        <f t="shared" si="7"/>
        <v>0.00033854368919817885</v>
      </c>
      <c r="O65" s="17">
        <v>0</v>
      </c>
      <c r="P65" s="26"/>
      <c r="T65" s="27"/>
    </row>
    <row r="66" spans="1:20" s="7" customFormat="1" ht="12.75">
      <c r="A66" s="6">
        <v>33359</v>
      </c>
      <c r="B66" s="16">
        <f t="shared" si="1"/>
        <v>17</v>
      </c>
      <c r="C66" s="17">
        <v>165.75531999999998</v>
      </c>
      <c r="D66" s="12">
        <v>166.71418855</v>
      </c>
      <c r="E66" s="3">
        <f t="shared" si="0"/>
        <v>-0.9588685500000054</v>
      </c>
      <c r="F66" s="3">
        <f t="shared" si="8"/>
        <v>-561.2989814</v>
      </c>
      <c r="G66" s="3">
        <f t="shared" si="9"/>
        <v>98.3189802646801</v>
      </c>
      <c r="H66" s="3">
        <f t="shared" si="2"/>
        <v>-0.23597016257036785</v>
      </c>
      <c r="I66" s="3">
        <f t="shared" si="3"/>
        <v>165.99129016257035</v>
      </c>
      <c r="J66" s="3">
        <f t="shared" si="4"/>
        <v>0.7228983874296375</v>
      </c>
      <c r="K66" s="10">
        <f t="shared" si="10"/>
        <v>0</v>
      </c>
      <c r="L66" s="3">
        <f t="shared" si="5"/>
        <v>0.00033854368919817885</v>
      </c>
      <c r="M66" s="10">
        <f t="shared" si="6"/>
        <v>0.00027083495135854307</v>
      </c>
      <c r="N66" s="10">
        <f t="shared" si="7"/>
        <v>6.770873783963575E-05</v>
      </c>
      <c r="O66" s="17">
        <v>0</v>
      </c>
      <c r="P66" s="26"/>
      <c r="T66" s="27"/>
    </row>
    <row r="67" spans="1:20" s="7" customFormat="1" ht="12.75">
      <c r="A67" s="6">
        <v>33390</v>
      </c>
      <c r="B67" s="16">
        <f t="shared" si="1"/>
        <v>18</v>
      </c>
      <c r="C67" s="17">
        <v>328.94410000000005</v>
      </c>
      <c r="D67" s="12">
        <v>158.5003485</v>
      </c>
      <c r="E67" s="3">
        <f t="shared" si="0"/>
        <v>170.44375150000005</v>
      </c>
      <c r="F67" s="3">
        <f t="shared" si="8"/>
        <v>-159.05423791204402</v>
      </c>
      <c r="G67" s="3">
        <f t="shared" si="9"/>
        <v>268.76273176468015</v>
      </c>
      <c r="H67" s="3">
        <f t="shared" si="2"/>
        <v>170.44375150000005</v>
      </c>
      <c r="I67" s="3">
        <f t="shared" si="3"/>
        <v>158.5003485</v>
      </c>
      <c r="J67" s="3">
        <f t="shared" si="4"/>
        <v>0</v>
      </c>
      <c r="K67" s="10">
        <f t="shared" si="10"/>
        <v>0</v>
      </c>
      <c r="L67" s="3">
        <f t="shared" si="5"/>
        <v>6.770873783963575E-05</v>
      </c>
      <c r="M67" s="10">
        <f t="shared" si="6"/>
        <v>5.4166990271708604E-05</v>
      </c>
      <c r="N67" s="10">
        <f t="shared" si="7"/>
        <v>1.3541747567927148E-05</v>
      </c>
      <c r="O67" s="17">
        <v>0</v>
      </c>
      <c r="P67" s="26"/>
      <c r="T67" s="27"/>
    </row>
    <row r="68" spans="1:20" s="7" customFormat="1" ht="12.75">
      <c r="A68" s="6">
        <v>33420</v>
      </c>
      <c r="B68" s="16">
        <f t="shared" si="1"/>
        <v>19</v>
      </c>
      <c r="C68" s="17">
        <v>208.8338</v>
      </c>
      <c r="D68" s="12">
        <v>162.93566055000002</v>
      </c>
      <c r="E68" s="3">
        <f t="shared" si="0"/>
        <v>45.898139449999974</v>
      </c>
      <c r="F68" s="3">
        <f t="shared" si="8"/>
        <v>-95.98763502006284</v>
      </c>
      <c r="G68" s="3">
        <f t="shared" si="9"/>
        <v>314.6608712146801</v>
      </c>
      <c r="H68" s="3">
        <f t="shared" si="2"/>
        <v>45.898139449999974</v>
      </c>
      <c r="I68" s="3">
        <f t="shared" si="3"/>
        <v>162.93566055000002</v>
      </c>
      <c r="J68" s="3">
        <f t="shared" si="4"/>
        <v>0</v>
      </c>
      <c r="K68" s="10">
        <f t="shared" si="10"/>
        <v>0</v>
      </c>
      <c r="L68" s="3">
        <f t="shared" si="5"/>
        <v>1.3541747567927148E-05</v>
      </c>
      <c r="M68" s="10">
        <f t="shared" si="6"/>
        <v>1.0833398054341719E-05</v>
      </c>
      <c r="N68" s="10">
        <f t="shared" si="7"/>
        <v>2.708349513585429E-06</v>
      </c>
      <c r="O68" s="17">
        <v>14.20012924544421</v>
      </c>
      <c r="P68" s="26"/>
      <c r="T68" s="27"/>
    </row>
    <row r="69" spans="1:20" s="7" customFormat="1" ht="12.75">
      <c r="A69" s="6">
        <v>33451</v>
      </c>
      <c r="B69" s="16">
        <f t="shared" si="1"/>
        <v>20</v>
      </c>
      <c r="C69" s="17">
        <v>149.4764</v>
      </c>
      <c r="D69" s="12">
        <v>160.6298759</v>
      </c>
      <c r="E69" s="3">
        <f t="shared" si="0"/>
        <v>-11.15347589999999</v>
      </c>
      <c r="F69" s="3">
        <f t="shared" si="8"/>
        <v>-107.14111092006283</v>
      </c>
      <c r="G69" s="3">
        <f t="shared" si="9"/>
        <v>306.00816047257655</v>
      </c>
      <c r="H69" s="3">
        <f t="shared" si="2"/>
        <v>-8.65271074210358</v>
      </c>
      <c r="I69" s="3">
        <f t="shared" si="3"/>
        <v>158.1291107421036</v>
      </c>
      <c r="J69" s="3">
        <f t="shared" si="4"/>
        <v>2.50076515789641</v>
      </c>
      <c r="K69" s="10">
        <f t="shared" si="10"/>
        <v>0</v>
      </c>
      <c r="L69" s="3">
        <f t="shared" si="5"/>
        <v>2.708349513585429E-06</v>
      </c>
      <c r="M69" s="10">
        <f t="shared" si="6"/>
        <v>2.1666796108683433E-06</v>
      </c>
      <c r="N69" s="10">
        <f t="shared" si="7"/>
        <v>5.416699027170856E-07</v>
      </c>
      <c r="O69" s="17">
        <v>28.041329473626007</v>
      </c>
      <c r="P69" s="26"/>
      <c r="T69" s="27"/>
    </row>
    <row r="70" spans="1:20" s="7" customFormat="1" ht="12.75">
      <c r="A70" s="6">
        <v>33482</v>
      </c>
      <c r="B70" s="16">
        <f t="shared" si="1"/>
        <v>21</v>
      </c>
      <c r="C70" s="17">
        <v>200.63850000000002</v>
      </c>
      <c r="D70" s="12">
        <v>153.87851700000002</v>
      </c>
      <c r="E70" s="3">
        <f t="shared" si="0"/>
        <v>46.759983000000005</v>
      </c>
      <c r="F70" s="3">
        <f t="shared" si="8"/>
        <v>-50.26140933273806</v>
      </c>
      <c r="G70" s="3">
        <f t="shared" si="9"/>
        <v>352.7681434725765</v>
      </c>
      <c r="H70" s="3">
        <f t="shared" si="2"/>
        <v>46.75998299999998</v>
      </c>
      <c r="I70" s="3">
        <f t="shared" si="3"/>
        <v>153.87851700000002</v>
      </c>
      <c r="J70" s="3">
        <f t="shared" si="4"/>
        <v>0</v>
      </c>
      <c r="K70" s="10">
        <f t="shared" si="10"/>
        <v>0</v>
      </c>
      <c r="L70" s="3">
        <f t="shared" si="5"/>
        <v>5.416699027170856E-07</v>
      </c>
      <c r="M70" s="10">
        <f t="shared" si="6"/>
        <v>4.333359221736685E-07</v>
      </c>
      <c r="N70" s="10">
        <f t="shared" si="7"/>
        <v>1.083339805434171E-07</v>
      </c>
      <c r="O70" s="17">
        <v>21.836985032375726</v>
      </c>
      <c r="P70" s="26"/>
      <c r="T70" s="27"/>
    </row>
    <row r="71" spans="1:20" s="7" customFormat="1" ht="12.75">
      <c r="A71" s="6">
        <v>33512</v>
      </c>
      <c r="B71" s="16">
        <f t="shared" si="1"/>
        <v>22</v>
      </c>
      <c r="C71" s="44">
        <v>411.3</v>
      </c>
      <c r="D71" s="12">
        <v>146.4798608</v>
      </c>
      <c r="E71" s="3">
        <f t="shared" si="0"/>
        <v>264.82013919999997</v>
      </c>
      <c r="F71" s="3">
        <f t="shared" si="8"/>
        <v>0</v>
      </c>
      <c r="G71" s="3">
        <f t="shared" si="9"/>
        <v>400</v>
      </c>
      <c r="H71" s="3">
        <f t="shared" si="2"/>
        <v>47.231856527423474</v>
      </c>
      <c r="I71" s="3">
        <f t="shared" si="3"/>
        <v>146.4798608</v>
      </c>
      <c r="J71" s="3">
        <f t="shared" si="4"/>
        <v>0</v>
      </c>
      <c r="K71" s="10">
        <f t="shared" si="10"/>
        <v>217.5882826725765</v>
      </c>
      <c r="L71" s="3">
        <f t="shared" si="5"/>
        <v>217.58828278091048</v>
      </c>
      <c r="M71" s="10">
        <f t="shared" si="6"/>
        <v>174.0706262247284</v>
      </c>
      <c r="N71" s="10">
        <f t="shared" si="7"/>
        <v>43.51765655618208</v>
      </c>
      <c r="O71" s="17">
        <v>100.8077782768434</v>
      </c>
      <c r="P71" s="26"/>
      <c r="T71" s="27"/>
    </row>
    <row r="72" spans="1:20" s="7" customFormat="1" ht="12.75">
      <c r="A72" s="6">
        <v>33543</v>
      </c>
      <c r="B72" s="16">
        <f t="shared" si="1"/>
        <v>23</v>
      </c>
      <c r="C72" s="17">
        <v>284.8421</v>
      </c>
      <c r="D72" s="12">
        <v>120.41920800000001</v>
      </c>
      <c r="E72" s="3">
        <f t="shared" si="0"/>
        <v>164.422892</v>
      </c>
      <c r="F72" s="3">
        <f t="shared" si="8"/>
        <v>0</v>
      </c>
      <c r="G72" s="3">
        <f t="shared" si="9"/>
        <v>400</v>
      </c>
      <c r="H72" s="3">
        <f t="shared" si="2"/>
        <v>0</v>
      </c>
      <c r="I72" s="3">
        <f t="shared" si="3"/>
        <v>120.41920800000001</v>
      </c>
      <c r="J72" s="3">
        <f t="shared" si="4"/>
        <v>0</v>
      </c>
      <c r="K72" s="10">
        <f t="shared" si="10"/>
        <v>164.42289200000005</v>
      </c>
      <c r="L72" s="3">
        <f t="shared" si="5"/>
        <v>207.94054855618214</v>
      </c>
      <c r="M72" s="10">
        <f t="shared" si="6"/>
        <v>166.3524388449457</v>
      </c>
      <c r="N72" s="10">
        <f t="shared" si="7"/>
        <v>41.58810971123642</v>
      </c>
      <c r="O72" s="17">
        <v>107.72036658251326</v>
      </c>
      <c r="P72" s="26"/>
      <c r="T72" s="27"/>
    </row>
    <row r="73" spans="1:20" s="9" customFormat="1" ht="12.75">
      <c r="A73" s="8">
        <v>33573</v>
      </c>
      <c r="B73" s="18">
        <f t="shared" si="1"/>
        <v>24</v>
      </c>
      <c r="C73" s="19">
        <v>2.5418000000000003</v>
      </c>
      <c r="D73" s="33">
        <v>108.94196235</v>
      </c>
      <c r="E73" s="11">
        <f t="shared" si="0"/>
        <v>-106.40016235</v>
      </c>
      <c r="F73" s="3">
        <f t="shared" si="8"/>
        <v>-106.40016235</v>
      </c>
      <c r="G73" s="3">
        <f t="shared" si="9"/>
        <v>306.57552656904056</v>
      </c>
      <c r="H73" s="11">
        <f t="shared" si="2"/>
        <v>-93.42447343095944</v>
      </c>
      <c r="I73" s="11">
        <f t="shared" si="3"/>
        <v>95.96627343095943</v>
      </c>
      <c r="J73" s="11">
        <f t="shared" si="4"/>
        <v>12.975688919040564</v>
      </c>
      <c r="K73" s="10">
        <f t="shared" si="10"/>
        <v>0</v>
      </c>
      <c r="L73" s="11">
        <f t="shared" si="5"/>
        <v>41.58810971123642</v>
      </c>
      <c r="M73" s="10">
        <f t="shared" si="6"/>
        <v>33.270487768989135</v>
      </c>
      <c r="N73" s="10">
        <f t="shared" si="7"/>
        <v>8.317621942247282</v>
      </c>
      <c r="O73" s="19">
        <v>16.645333175544398</v>
      </c>
      <c r="P73" s="30"/>
      <c r="T73" s="31"/>
    </row>
  </sheetData>
  <mergeCells count="2">
    <mergeCell ref="C48:D48"/>
    <mergeCell ref="E48:N48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E8" sqref="E8"/>
    </sheetView>
  </sheetViews>
  <sheetFormatPr defaultColWidth="9.140625" defaultRowHeight="12.75"/>
  <cols>
    <col min="1" max="1" width="9.00390625" style="7" customWidth="1"/>
    <col min="2" max="4" width="9.140625" style="7" customWidth="1"/>
    <col min="5" max="5" width="9.28125" style="7" customWidth="1"/>
    <col min="6" max="6" width="13.7109375" style="7" customWidth="1"/>
    <col min="7" max="7" width="11.28125" style="7" customWidth="1"/>
    <col min="8" max="8" width="16.28125" style="7" customWidth="1"/>
    <col min="9" max="9" width="10.28125" style="7" customWidth="1"/>
    <col min="10" max="16384" width="9.140625" style="7" customWidth="1"/>
  </cols>
  <sheetData>
    <row r="1" spans="1:8" s="53" customFormat="1" ht="12.75">
      <c r="A1" s="50" t="s">
        <v>47</v>
      </c>
      <c r="B1" s="50"/>
      <c r="C1" s="50"/>
      <c r="D1" s="50"/>
      <c r="E1" s="50"/>
      <c r="F1" s="50"/>
      <c r="G1" s="50"/>
      <c r="H1" s="50"/>
    </row>
    <row r="2" spans="1:9" ht="12.75">
      <c r="A2" s="52">
        <v>39022</v>
      </c>
      <c r="B2" s="34"/>
      <c r="C2" s="34"/>
      <c r="D2" s="34"/>
      <c r="E2" s="32"/>
      <c r="F2" s="32"/>
      <c r="G2" s="32"/>
      <c r="H2" s="32"/>
      <c r="I2" s="3"/>
    </row>
    <row r="3" spans="1:9" ht="12.75">
      <c r="A3" s="50"/>
      <c r="B3" s="34"/>
      <c r="C3" s="34"/>
      <c r="D3" s="34"/>
      <c r="E3" s="32"/>
      <c r="F3" s="32"/>
      <c r="G3" s="32"/>
      <c r="H3" s="32"/>
      <c r="I3" s="3"/>
    </row>
    <row r="4" spans="1:9" ht="12.75">
      <c r="A4" s="50" t="s">
        <v>57</v>
      </c>
      <c r="B4" s="34"/>
      <c r="C4" s="34"/>
      <c r="D4" s="34"/>
      <c r="E4" s="32"/>
      <c r="F4" s="32"/>
      <c r="G4" s="32"/>
      <c r="H4" s="32"/>
      <c r="I4" s="3"/>
    </row>
    <row r="5" spans="1:9" ht="12.75">
      <c r="A5" s="50" t="s">
        <v>53</v>
      </c>
      <c r="B5" s="34"/>
      <c r="C5" s="34"/>
      <c r="D5" s="34"/>
      <c r="E5" s="32"/>
      <c r="F5" s="32"/>
      <c r="G5" s="32"/>
      <c r="H5" s="32"/>
      <c r="I5" s="3"/>
    </row>
    <row r="6" spans="1:9" ht="12.75">
      <c r="A6" s="50" t="s">
        <v>54</v>
      </c>
      <c r="B6" s="34"/>
      <c r="C6" s="34"/>
      <c r="D6" s="34"/>
      <c r="E6" s="32"/>
      <c r="F6" s="32"/>
      <c r="G6" s="32"/>
      <c r="H6" s="32"/>
      <c r="I6" s="3"/>
    </row>
    <row r="7" spans="1:9" ht="12.75">
      <c r="A7" s="50" t="s">
        <v>52</v>
      </c>
      <c r="B7" s="34"/>
      <c r="C7" s="34"/>
      <c r="D7" s="34"/>
      <c r="E7" s="32"/>
      <c r="F7" s="32"/>
      <c r="G7" s="32"/>
      <c r="H7" s="32"/>
      <c r="I7" s="3"/>
    </row>
    <row r="8" spans="1:10" s="56" customFormat="1" ht="12.75">
      <c r="A8" s="54" t="s">
        <v>55</v>
      </c>
      <c r="B8" s="55"/>
      <c r="C8" s="55"/>
      <c r="D8" s="55"/>
      <c r="E8" s="55"/>
      <c r="F8" s="55"/>
      <c r="G8" s="55"/>
      <c r="H8" s="55"/>
      <c r="J8" s="57"/>
    </row>
    <row r="10" ht="12.75">
      <c r="F10" s="51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</dc:creator>
  <cp:keywords/>
  <dc:description/>
  <cp:lastModifiedBy>Vishal Mehta</cp:lastModifiedBy>
  <dcterms:created xsi:type="dcterms:W3CDTF">2001-02-06T20:00:28Z</dcterms:created>
  <dcterms:modified xsi:type="dcterms:W3CDTF">2006-11-24T09:01:18Z</dcterms:modified>
  <cp:category/>
  <cp:version/>
  <cp:contentType/>
  <cp:contentStatus/>
</cp:coreProperties>
</file>