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drawings/drawing6.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326" windowWidth="11145" windowHeight="4815" tabRatio="955" activeTab="4"/>
  </bookViews>
  <sheets>
    <sheet name="4.1.1" sheetId="1" r:id="rId1"/>
    <sheet name="4.2.1" sheetId="2" r:id="rId2"/>
    <sheet name="4.2.2" sheetId="3" r:id="rId3"/>
    <sheet name="4.3.1" sheetId="4" r:id="rId4"/>
    <sheet name="4.3.2 &amp; 4.3.3" sheetId="5" r:id="rId5"/>
    <sheet name="4.3.4" sheetId="6" r:id="rId6"/>
    <sheet name="4.3.5" sheetId="7" r:id="rId7"/>
    <sheet name="4.4.1,2,3,4" sheetId="8" r:id="rId8"/>
    <sheet name="4.4.5" sheetId="9" r:id="rId9"/>
    <sheet name="4.4.6" sheetId="10" r:id="rId10"/>
    <sheet name="4.4.7" sheetId="11" r:id="rId11"/>
    <sheet name="4.5.1" sheetId="12" r:id="rId12"/>
    <sheet name="4.7.1" sheetId="13" r:id="rId13"/>
    <sheet name="4.7.2" sheetId="14" r:id="rId14"/>
    <sheet name="4.7.3" sheetId="15" r:id="rId15"/>
    <sheet name="4.7.4" sheetId="16" r:id="rId16"/>
    <sheet name="4.7.5" sheetId="17" r:id="rId17"/>
    <sheet name="4.11.1" sheetId="18" r:id="rId18"/>
    <sheet name="4.12.1" sheetId="19" r:id="rId19"/>
    <sheet name="4.12.1 b.c" sheetId="20" r:id="rId20"/>
    <sheet name="4.12.2(a)" sheetId="21" r:id="rId21"/>
    <sheet name="4.12.2(b), 4.12.3 " sheetId="22" r:id="rId22"/>
    <sheet name="4.12.4" sheetId="23" r:id="rId23"/>
    <sheet name="4.12.5" sheetId="24" r:id="rId24"/>
    <sheet name="4.12.6" sheetId="25" r:id="rId25"/>
    <sheet name="4.12.7" sheetId="26" r:id="rId26"/>
    <sheet name="4.12.8 &amp; 9" sheetId="27" r:id="rId27"/>
    <sheet name="4.12.10" sheetId="28" r:id="rId28"/>
    <sheet name="4.13.1" sheetId="29" r:id="rId29"/>
    <sheet name="4.13.2 &amp; 4.13.3" sheetId="30" r:id="rId30"/>
    <sheet name="4.13.4" sheetId="31" r:id="rId31"/>
    <sheet name="4.13.5" sheetId="32" r:id="rId32"/>
    <sheet name="4.13.6  Chart 4.2." sheetId="33" r:id="rId33"/>
    <sheet name="4.13.7 " sheetId="34" r:id="rId34"/>
    <sheet name="4.13.8" sheetId="35" r:id="rId35"/>
    <sheet name="4.13.9 abc" sheetId="36" r:id="rId36"/>
    <sheet name="4.13.10" sheetId="37" r:id="rId37"/>
    <sheet name="4.13.9abc" sheetId="38" r:id="rId38"/>
    <sheet name="4.14.1 &amp; 4.14.2" sheetId="39" r:id="rId39"/>
    <sheet name="4.14.2" sheetId="40" r:id="rId40"/>
    <sheet name="4.14.3 &amp; 4." sheetId="41" r:id="rId41"/>
    <sheet name=" 4.14.5 " sheetId="42" r:id="rId42"/>
    <sheet name="4.14.6 &amp; 7" sheetId="43" r:id="rId43"/>
    <sheet name="4.14.8" sheetId="44" r:id="rId44"/>
    <sheet name="4.14.9" sheetId="45" r:id="rId45"/>
    <sheet name="4.14.10" sheetId="46" r:id="rId46"/>
    <sheet name="4.14.11" sheetId="47" r:id="rId47"/>
    <sheet name="4.15.1" sheetId="48" r:id="rId48"/>
    <sheet name="4.15.2 &amp; 3" sheetId="49" r:id="rId49"/>
    <sheet name="4.17.2 &amp; 4.17.2 " sheetId="50" r:id="rId50"/>
  </sheets>
  <definedNames>
    <definedName name="_xlnm.Print_Area" localSheetId="18">'4.12.1'!$A$1:$O$27</definedName>
    <definedName name="_xlnm.Print_Area" localSheetId="20">'4.12.2(a)'!$A$1:$G$113</definedName>
    <definedName name="_xlnm.Print_Area" localSheetId="21">'4.12.2(b), 4.12.3 '!$A$1:$I$68</definedName>
    <definedName name="_xlnm.Print_Area" localSheetId="22">'4.12.4'!$A$1:$H$27</definedName>
    <definedName name="_xlnm.Print_Area" localSheetId="24">'4.12.6'!$A$1:$I$99</definedName>
    <definedName name="_xlnm.Print_Area" localSheetId="26">'4.12.8 &amp; 9'!$A$1:$F$72</definedName>
    <definedName name="_xlnm.Print_Area" localSheetId="28">'4.13.1'!$A$1:$J$69</definedName>
    <definedName name="_xlnm.Print_Area" localSheetId="29">'4.13.2 &amp; 4.13.3'!$A$1:$K$86</definedName>
    <definedName name="_xlnm.Print_Area" localSheetId="30">'4.13.4'!$A$1:$AJ$57</definedName>
    <definedName name="_xlnm.Print_Area" localSheetId="31">'4.13.5'!$A$1:$I$38</definedName>
    <definedName name="_xlnm.Print_Area" localSheetId="32">'4.13.6  Chart 4.2.'!$A$1:$F$53</definedName>
    <definedName name="_xlnm.Print_Area" localSheetId="33">'4.13.7 '!$A$1:$B$28</definedName>
    <definedName name="_xlnm.Print_Area" localSheetId="38">'4.14.1 &amp; 4.14.2'!$A$1:$I$64</definedName>
    <definedName name="_xlnm.Print_Area" localSheetId="46">'4.14.11'!$A$1:$C$27</definedName>
    <definedName name="_xlnm.Print_Area" localSheetId="39">'4.14.2'!$A$1:$I$25</definedName>
    <definedName name="_xlnm.Print_Area" localSheetId="40">'4.14.3 &amp; 4.'!$A$1:$H$81</definedName>
    <definedName name="_xlnm.Print_Area" localSheetId="44">'4.14.9'!$A$1:$F$45</definedName>
    <definedName name="_xlnm.Print_Area" localSheetId="49">'4.17.2 &amp; 4.17.2 '!$A$1:$K$44</definedName>
    <definedName name="_xlnm.Print_Area" localSheetId="4">'4.3.2 &amp; 4.3.3'!$A$1:$M$77</definedName>
    <definedName name="_xlnm.Print_Area" localSheetId="5">'4.3.4'!$A$1:$G$30</definedName>
    <definedName name="_xlnm.Print_Area" localSheetId="8">'4.4.5'!$A$1:$D$25</definedName>
    <definedName name="_xlnm.Print_Area" localSheetId="14">'4.7.3'!$A$1:$E$170</definedName>
    <definedName name="_xlnm.Print_Area" localSheetId="15">'4.7.4'!$AL$1:$BE$38</definedName>
  </definedNames>
  <calcPr fullCalcOnLoad="1" iterate="1" iterateCount="1" iterateDelta="0.001"/>
</workbook>
</file>

<file path=xl/comments11.xml><?xml version="1.0" encoding="utf-8"?>
<comments xmlns="http://schemas.openxmlformats.org/spreadsheetml/2006/main">
  <authors>
    <author>abc</author>
  </authors>
  <commentList>
    <comment ref="B22" authorId="0">
      <text>
        <r>
          <rPr>
            <b/>
            <sz val="8"/>
            <rFont val="Tahoma"/>
            <family val="0"/>
          </rPr>
          <t>abc:</t>
        </r>
        <r>
          <rPr>
            <sz val="8"/>
            <rFont val="Tahoma"/>
            <family val="0"/>
          </rPr>
          <t xml:space="preserve">
</t>
        </r>
      </text>
    </comment>
  </commentList>
</comments>
</file>

<file path=xl/sharedStrings.xml><?xml version="1.0" encoding="utf-8"?>
<sst xmlns="http://schemas.openxmlformats.org/spreadsheetml/2006/main" count="4158" uniqueCount="1711">
  <si>
    <t xml:space="preserve">4.15.1 Of late, noise has been recognized as a pollutant which until recently was considered only as a nuisance.  According to study on occupational hazards, even short exposures to intense noise can shift upward the hearing threshold while prolonged exposure or intermittent exposure over a long period produces a damaging effect on hearing resulting in a permanent threshold shift.  Accordingly, the Central Pollution Control Board (CPCB) has notified the ambient noise standards in 1987 under section 20 of the Air (Prevention and Control of Pollution) Act, 1981.  </t>
  </si>
  <si>
    <r>
      <t>4.15.2</t>
    </r>
    <r>
      <rPr>
        <sz val="7"/>
        <rFont val="Times New Roman"/>
        <family val="1"/>
      </rPr>
      <t xml:space="preserve">    </t>
    </r>
    <r>
      <rPr>
        <sz val="12"/>
        <rFont val="Times New Roman"/>
        <family val="1"/>
      </rPr>
      <t xml:space="preserve">The noise standards are specified separately for Industrial Commercial, Residential and Silent zones for Day and Night time.  </t>
    </r>
    <r>
      <rPr>
        <b/>
        <sz val="12"/>
        <rFont val="Times New Roman"/>
        <family val="1"/>
      </rPr>
      <t>Table 4.15.1shows the ambient air quality standards in respects of noise.</t>
    </r>
  </si>
  <si>
    <t>TABLE  4.15.1 :  AMBIENT AIR QUALITY STANDARDS IN RESPECT OF NOISE</t>
  </si>
  <si>
    <r>
      <t>Limits in dB(A)L</t>
    </r>
    <r>
      <rPr>
        <b/>
        <vertAlign val="subscript"/>
        <sz val="10"/>
        <rFont val="Arial"/>
        <family val="2"/>
      </rPr>
      <t xml:space="preserve">eq </t>
    </r>
    <r>
      <rPr>
        <b/>
        <vertAlign val="superscript"/>
        <sz val="12"/>
        <rFont val="Arial"/>
        <family val="2"/>
      </rPr>
      <t>*</t>
    </r>
  </si>
  <si>
    <t>Day Time</t>
  </si>
  <si>
    <t>Night Time</t>
  </si>
  <si>
    <t>Industrial Area</t>
  </si>
  <si>
    <t>Commercial Area</t>
  </si>
  <si>
    <t>Residential Area</t>
  </si>
  <si>
    <t>Silence Zone</t>
  </si>
  <si>
    <t>Notes   :</t>
  </si>
  <si>
    <t>Day Time -- 06.00 hour to 22.00 hour (16 hours)</t>
  </si>
  <si>
    <t>Night time --22.00 hour to 06.00 hour (08 hours)</t>
  </si>
  <si>
    <t xml:space="preserve">Areas upto 100 metres around certain premises like hospitals, educational </t>
  </si>
  <si>
    <t xml:space="preserve">institutions and courts, religious places or any other area which is declared as </t>
  </si>
  <si>
    <t>silence zones by the competent authority.</t>
  </si>
  <si>
    <t xml:space="preserve">Mixed categories of areas may be declared as one of four aforesaid categories </t>
  </si>
  <si>
    <t xml:space="preserve"> by the competent Authority.</t>
  </si>
  <si>
    <r>
      <t>--</t>
    </r>
    <r>
      <rPr>
        <sz val="10"/>
        <rFont val="Arial"/>
        <family val="0"/>
      </rPr>
      <t xml:space="preserve">         </t>
    </r>
    <r>
      <rPr>
        <sz val="20"/>
        <rFont val="Arial"/>
        <family val="2"/>
      </rPr>
      <t xml:space="preserve">  *</t>
    </r>
    <r>
      <rPr>
        <sz val="10"/>
        <rFont val="Arial"/>
        <family val="0"/>
      </rPr>
      <t xml:space="preserve"> dB (A) L</t>
    </r>
    <r>
      <rPr>
        <vertAlign val="subscript"/>
        <sz val="10"/>
        <rFont val="Arial"/>
        <family val="2"/>
      </rPr>
      <t xml:space="preserve">eq </t>
    </r>
    <r>
      <rPr>
        <sz val="10"/>
        <rFont val="Arial"/>
        <family val="0"/>
      </rPr>
      <t xml:space="preserve">denotes the time weighted average of the level of sound in decibels </t>
    </r>
  </si>
  <si>
    <t>on scale A which is relatable to human hearing.</t>
  </si>
  <si>
    <t>--            A "decibel" is a unit in which noise is measured.</t>
  </si>
  <si>
    <r>
      <t>--            "A", in  dB (A) L</t>
    </r>
    <r>
      <rPr>
        <vertAlign val="subscript"/>
        <sz val="10"/>
        <rFont val="Arial"/>
        <family val="2"/>
      </rPr>
      <t>eq</t>
    </r>
    <r>
      <rPr>
        <sz val="10"/>
        <rFont val="Arial"/>
        <family val="0"/>
      </rPr>
      <t xml:space="preserve"> denotes the frequency weighting in the measurement of noise </t>
    </r>
  </si>
  <si>
    <t>and corresponds to frequency response characteristics of the human ear.</t>
  </si>
  <si>
    <r>
      <t>--            L</t>
    </r>
    <r>
      <rPr>
        <vertAlign val="subscript"/>
        <sz val="10"/>
        <rFont val="Arial"/>
        <family val="2"/>
      </rPr>
      <t>eq :</t>
    </r>
    <r>
      <rPr>
        <sz val="10"/>
        <rFont val="Arial"/>
        <family val="0"/>
      </rPr>
      <t xml:space="preserve"> It is an energy mean of the noise level over a specified period.</t>
    </r>
  </si>
  <si>
    <t xml:space="preserve">                    </t>
  </si>
  <si>
    <r>
      <t>Temperature (</t>
    </r>
    <r>
      <rPr>
        <b/>
        <vertAlign val="superscript"/>
        <sz val="10"/>
        <rFont val="Arial"/>
        <family val="2"/>
      </rPr>
      <t>0</t>
    </r>
    <r>
      <rPr>
        <b/>
        <sz val="10"/>
        <rFont val="Arial"/>
        <family val="2"/>
      </rPr>
      <t>C)</t>
    </r>
  </si>
  <si>
    <t>Manual/Semi  Mechanised</t>
  </si>
  <si>
    <r>
      <t>Estimated Potential (In MW</t>
    </r>
    <r>
      <rPr>
        <b/>
        <vertAlign val="subscript"/>
        <sz val="12"/>
        <rFont val="Arial"/>
        <family val="2"/>
      </rPr>
      <t>eq.</t>
    </r>
    <r>
      <rPr>
        <b/>
        <sz val="12"/>
        <rFont val="Arial"/>
        <family val="2"/>
      </rPr>
      <t>)</t>
    </r>
  </si>
  <si>
    <r>
      <t>Potential based on areas having wind power denisty (wpd) greater than 200 W/m</t>
    </r>
    <r>
      <rPr>
        <vertAlign val="superscript"/>
        <sz val="12"/>
        <rFont val="Arial"/>
        <family val="2"/>
      </rPr>
      <t xml:space="preserve">2 </t>
    </r>
    <r>
      <rPr>
        <sz val="12"/>
        <rFont val="Arial"/>
        <family val="2"/>
      </rPr>
      <t>assuming land availablity in potential areas @ 1% and requirement of wind farms @ 12 ha/MW. The lower end   of the potential might be suitable for off-grid applications.</t>
    </r>
  </si>
  <si>
    <t>Cogeneration-Bagasse</t>
  </si>
  <si>
    <t>Estimates do not include potential for solar power that is dependent on future developments that might make solar technology cost-competitive for grid -interactive power generation applications.</t>
  </si>
  <si>
    <t>Waste to Power</t>
  </si>
  <si>
    <t>(Data as on 31.3.2010)</t>
  </si>
  <si>
    <t>(Data as on 31.1.2007)</t>
  </si>
  <si>
    <t>Renewable Energy Programmes/ Systems</t>
  </si>
  <si>
    <t>Solar PV Power Plants and Street Lights (&gt;1kW)</t>
  </si>
  <si>
    <t>SPV Pumps</t>
  </si>
  <si>
    <t>kWp: Kilowatt peak</t>
  </si>
  <si>
    <t>Biogas Plants</t>
  </si>
  <si>
    <t>Solar Photovoltaic (SPV) Systems</t>
  </si>
  <si>
    <t>(kWp.)</t>
  </si>
  <si>
    <t>Aerogen/ hybrid System</t>
  </si>
  <si>
    <t>(kW)</t>
  </si>
  <si>
    <t>Remote Village Electrification</t>
  </si>
  <si>
    <r>
      <t xml:space="preserve">MW </t>
    </r>
    <r>
      <rPr>
        <sz val="13"/>
        <rFont val="Times New Roman"/>
        <family val="1"/>
      </rPr>
      <t>- M</t>
    </r>
    <r>
      <rPr>
        <sz val="10"/>
        <rFont val="Arial"/>
        <family val="2"/>
      </rPr>
      <t>egawatt</t>
    </r>
  </si>
  <si>
    <t>MWp - Megawatt peak;</t>
  </si>
  <si>
    <t>Quantity</t>
  </si>
  <si>
    <t>2009-10(P)</t>
  </si>
  <si>
    <t xml:space="preserve">Share(%) </t>
  </si>
  <si>
    <t>Growth %</t>
  </si>
  <si>
    <t>(in Million Tonnes)</t>
  </si>
  <si>
    <t>2009-10 (P)</t>
  </si>
  <si>
    <t>Total Coking</t>
  </si>
  <si>
    <t>Non-Coking</t>
  </si>
  <si>
    <t>Total Non-Coking</t>
  </si>
  <si>
    <t>With expansion of urban population post census 2001, current technically feasible municipal waste-to energy potential is assessed at 1700 Mwe,</t>
  </si>
  <si>
    <t>Off -grid/ Distributed renewable power (including captive/CHP plants)</t>
  </si>
  <si>
    <t>(as on 31.03.2010)</t>
  </si>
  <si>
    <t>Biomass-Gasifiers</t>
  </si>
  <si>
    <t>31.03.2008  ( 1st year of 11th Plan (2007-2012)</t>
  </si>
  <si>
    <t>31.03.2009  (2nd Year of 11th Plan  (2007-2012)</t>
  </si>
  <si>
    <t>31.03.2010  (3rd year of  11th Plan (2007-2012)</t>
  </si>
  <si>
    <t>28.2.2011 (4th year of 11th Plan (2007-2012)</t>
  </si>
  <si>
    <t>$  :  Cummulative achievement of villages electrifieid has been revised as per list of villages as per 1991 census from the earliar figure of 505674 to 498836</t>
  </si>
  <si>
    <t>2010-11</t>
  </si>
  <si>
    <t>April 2010 to March 2011</t>
  </si>
  <si>
    <t>31.03.10</t>
  </si>
  <si>
    <t>31.03.10 (End of 3rd year of the 11th Plan)</t>
  </si>
  <si>
    <t>15521#</t>
  </si>
  <si>
    <t>2009-2010</t>
  </si>
  <si>
    <t>796281.33*</t>
  </si>
  <si>
    <t>680565.97*</t>
  </si>
  <si>
    <t>115715.36*</t>
  </si>
  <si>
    <t>31.03.2010 (3rd  year 0f 11th Plan)</t>
  </si>
  <si>
    <t>500920#</t>
  </si>
  <si>
    <t>7846496*</t>
  </si>
  <si>
    <t xml:space="preserve"> </t>
  </si>
  <si>
    <t>After reconciling for deration/upration of installed capacity of some of the units the installed capacity as on 31.03.2010 would work out to  36863 MW in respect of stations of capacity above 25 MW</t>
  </si>
  <si>
    <t>*  : Provisional</t>
  </si>
  <si>
    <t>31.03.09 (End of the 2nd Year of 11th Plan)*</t>
  </si>
  <si>
    <t>* : After accounting for derations/uprations etc. and reconciliation with utilities, the installed capacity figure of 36878 MW would work out to 36846 as on 31.03.2009.</t>
  </si>
  <si>
    <t xml:space="preserve">Coal </t>
  </si>
  <si>
    <t>Note : Both peak met and energy availability represent the net consumption (including the transmssion losses ) in the various States. Net export has been accounted for in the comsumption of importing states.</t>
  </si>
  <si>
    <t>#  :  Cummulative achievement of villages electrified has been revised as per list of villages as per 2001 census and new definition.</t>
  </si>
  <si>
    <t>(As on 28.02.2011)</t>
  </si>
  <si>
    <t xml:space="preserve">Electrified    as on 28.02.2011 </t>
  </si>
  <si>
    <t xml:space="preserve">All India </t>
  </si>
  <si>
    <t>Total  Capacity</t>
  </si>
  <si>
    <t>Total  Capaicty</t>
  </si>
  <si>
    <t>#  : Lakshadweep and Andaman &amp; Nicobar Islands are stand-alone systems, power supply position of these does not form part of regional requirement and availability</t>
  </si>
  <si>
    <r>
      <t>TABLE 4.13.1 :  INSTALLED  CAPACITY OF POWER UTILITIES on 31</t>
    </r>
    <r>
      <rPr>
        <b/>
        <vertAlign val="superscript"/>
        <sz val="11"/>
        <color indexed="16"/>
        <rFont val="Arial"/>
        <family val="2"/>
      </rPr>
      <t>st</t>
    </r>
    <r>
      <rPr>
        <b/>
        <sz val="11"/>
        <color indexed="16"/>
        <rFont val="Arial"/>
        <family val="2"/>
      </rPr>
      <t xml:space="preserve"> March, 2010</t>
    </r>
  </si>
  <si>
    <t xml:space="preserve">TABLE  4.13.2 : GENERATING CAPACITY AND ELECTRICITY GENERATION </t>
  </si>
  <si>
    <t xml:space="preserve">4.4 Important industries and the effluent standards in India  </t>
  </si>
  <si>
    <t>4.13.1 Though electricity is a major factor of development in all sectors, the role of power generating plants on environmental pollution can not be ignored at all.  In the following sections, data depicting the growth of power generation sector in India are discussed.</t>
  </si>
  <si>
    <r>
      <t>4.13.2</t>
    </r>
    <r>
      <rPr>
        <b/>
        <sz val="12"/>
        <rFont val="Times New Roman"/>
        <family val="1"/>
      </rPr>
      <t xml:space="preserve"> The State /UT wise installed capacity of power utilities (thermal, nuclear, hydro renewable, Renewable Energy Sources) in India as on 31</t>
    </r>
    <r>
      <rPr>
        <b/>
        <vertAlign val="superscript"/>
        <sz val="12"/>
        <rFont val="Times New Roman"/>
        <family val="1"/>
      </rPr>
      <t>st</t>
    </r>
    <r>
      <rPr>
        <b/>
        <sz val="12"/>
        <rFont val="Times New Roman"/>
        <family val="1"/>
      </rPr>
      <t xml:space="preserve"> March 2009 is exhibited in Table 4.13.1 at annexure 4.  The table 4.13.2 shows the electricity generation in Public and Private Sector over the years.  </t>
    </r>
  </si>
  <si>
    <r>
      <t>4.13.4</t>
    </r>
    <r>
      <rPr>
        <b/>
        <sz val="12"/>
        <rFont val="Times New Roman"/>
        <family val="1"/>
      </rPr>
      <t xml:space="preserve"> The growth of installed power generating capacity (hydro, thermal, nuclear and RES) over the years can be seen in table 4.13.3 at annexure 4.</t>
    </r>
  </si>
  <si>
    <t>TABLE  4.13.4 :  CUMULATIVE COMPARISON OF POWER  SUPPLY  POSITION</t>
  </si>
  <si>
    <r>
      <t xml:space="preserve">4.13.5 It is well known that, India is facing power shortage problem.  </t>
    </r>
    <r>
      <rPr>
        <b/>
        <sz val="12"/>
        <rFont val="Times New Roman"/>
        <family val="1"/>
      </rPr>
      <t>The region /state wise data of requirement and availability of electricity is presented in table 4.13.4 at annexure 4.  The time series data of annual gross generation of power by source is available in table 4.13.5 at annexure 4.</t>
    </r>
  </si>
  <si>
    <r>
      <t xml:space="preserve">4.13.6 Significant efforts have gone into improving the power generation and electrification of villages in India since independence.  </t>
    </r>
    <r>
      <rPr>
        <b/>
        <sz val="12"/>
        <rFont val="Times New Roman"/>
        <family val="1"/>
      </rPr>
      <t>The progress achieved in various five year plans is depicted in table 4.13.6 at annexure 4.</t>
    </r>
  </si>
  <si>
    <t>The Plan wise growth of installed capacity of power plants in India is exhibited in Chart 4.13.2.</t>
  </si>
  <si>
    <t>Chart  4.13.2 : Planwise Growth of Installed capacity in India</t>
  </si>
  <si>
    <t>11526000**</t>
  </si>
  <si>
    <t>**   included in car, jeeps and taxis</t>
  </si>
  <si>
    <r>
      <t>Biological Oxygen Demand (5 days at 20</t>
    </r>
    <r>
      <rPr>
        <vertAlign val="superscript"/>
        <sz val="10"/>
        <rFont val="Arial"/>
        <family val="2"/>
      </rPr>
      <t>0</t>
    </r>
    <r>
      <rPr>
        <sz val="10"/>
        <rFont val="Arial"/>
        <family val="0"/>
      </rPr>
      <t>C)</t>
    </r>
  </si>
  <si>
    <t>6.00-8.50</t>
  </si>
  <si>
    <r>
      <t xml:space="preserve">4.4.4 Aluminum Industry:  </t>
    </r>
    <r>
      <rPr>
        <sz val="12"/>
        <rFont val="Times New Roman"/>
        <family val="1"/>
      </rPr>
      <t>Aluminum industry is one of the leading metal industries in the Indian economy.  The effluent standards for aluminum in India are shown in table 4.4.4.</t>
    </r>
  </si>
  <si>
    <t>TABLE 4.4.4:  EFFLUENT STANDARDS FOR ALUMINIUM INDUSTRY</t>
  </si>
  <si>
    <t>Plant</t>
  </si>
  <si>
    <t>Parameters</t>
  </si>
  <si>
    <t>Alumina Plant</t>
  </si>
  <si>
    <t>Raw material handling</t>
  </si>
  <si>
    <t>Primary and secondary crusher particulate matter</t>
  </si>
  <si>
    <r>
      <t>150 mg/m</t>
    </r>
    <r>
      <rPr>
        <vertAlign val="superscript"/>
        <sz val="10"/>
        <rFont val="Arial"/>
        <family val="2"/>
      </rPr>
      <t>3</t>
    </r>
  </si>
  <si>
    <t>Precipitation area : calcination</t>
  </si>
  <si>
    <t>Particulate matter</t>
  </si>
  <si>
    <r>
      <t>250 mg/m</t>
    </r>
    <r>
      <rPr>
        <vertAlign val="superscript"/>
        <sz val="10"/>
        <rFont val="Arial"/>
        <family val="2"/>
      </rPr>
      <t>3</t>
    </r>
  </si>
  <si>
    <t>Carbon Mono-oxide</t>
  </si>
  <si>
    <t>1 % maximum</t>
  </si>
  <si>
    <r>
      <t>Stack Height</t>
    </r>
    <r>
      <rPr>
        <vertAlign val="superscript"/>
        <sz val="10"/>
        <rFont val="Arial"/>
        <family val="2"/>
      </rPr>
      <t>a</t>
    </r>
  </si>
  <si>
    <t>Smelter plant</t>
  </si>
  <si>
    <t>Green anode shop</t>
  </si>
  <si>
    <t>Anode bake oven</t>
  </si>
  <si>
    <t>Total fluoride</t>
  </si>
  <si>
    <t>0.3kg/tonne at Al</t>
  </si>
  <si>
    <t>Potroom</t>
  </si>
  <si>
    <t>Vertical stud soderberg</t>
  </si>
  <si>
    <t>4.7 kg/tonne of Al produced</t>
  </si>
  <si>
    <t>Horizontal stud soderberg</t>
  </si>
  <si>
    <t>6.0 kg/tonne of Al produced</t>
  </si>
  <si>
    <t>Prebacked side worked</t>
  </si>
  <si>
    <t>2.5 kg/tonne of Al produced</t>
  </si>
  <si>
    <t>Prebacked centre worked</t>
  </si>
  <si>
    <t>1.0 kg/tonne of Al produced</t>
  </si>
  <si>
    <r>
      <t>a  H = 14 Q</t>
    </r>
    <r>
      <rPr>
        <vertAlign val="superscript"/>
        <sz val="10"/>
        <rFont val="Arial"/>
        <family val="2"/>
      </rPr>
      <t>0.3</t>
    </r>
    <r>
      <rPr>
        <sz val="10"/>
        <rFont val="Arial"/>
        <family val="2"/>
      </rPr>
      <t>, where Q is the emission rate of sulphur dioxide in Kg/h and H is the stack height in meters.</t>
    </r>
  </si>
  <si>
    <r>
      <t>4.4.5 Petro chemical Industry</t>
    </r>
    <r>
      <rPr>
        <sz val="12"/>
        <rFont val="Times New Roman"/>
        <family val="1"/>
      </rPr>
      <t xml:space="preserve">: The petrochemical industry in India has been one of the fastest growing industries in the country. This industry also has immense importance in the growth of economy of the country and the growth and development of manufacturing industry as well. It provides the foundation for manufacturing industries like construction, packaging, pharmaceuticals, agriculture, textiles etc.  </t>
    </r>
    <r>
      <rPr>
        <b/>
        <sz val="12"/>
        <rFont val="Times New Roman"/>
        <family val="1"/>
      </rPr>
      <t>The effluent standards for Petro – Chemical industries in India is shown at 4.4.5.</t>
    </r>
  </si>
  <si>
    <t xml:space="preserve">TABLE 4.4.5:  EFFLUENT STANDARDS FOR PETRO-CHEMICAL </t>
  </si>
  <si>
    <t xml:space="preserve">         (BASIC &amp; INTERMEDIATES) INDUSTRY</t>
  </si>
  <si>
    <t>6.5-8.5</t>
  </si>
  <si>
    <r>
      <t>Biological Oxygen Demand (5 days at 20</t>
    </r>
    <r>
      <rPr>
        <vertAlign val="superscript"/>
        <sz val="10"/>
        <rFont val="Arial"/>
        <family val="2"/>
      </rPr>
      <t>0</t>
    </r>
    <r>
      <rPr>
        <sz val="10"/>
        <rFont val="Arial"/>
        <family val="0"/>
      </rPr>
      <t>C)</t>
    </r>
    <r>
      <rPr>
        <vertAlign val="superscript"/>
        <sz val="10"/>
        <rFont val="Arial"/>
        <family val="2"/>
      </rPr>
      <t>a</t>
    </r>
  </si>
  <si>
    <r>
      <t>Phenol</t>
    </r>
    <r>
      <rPr>
        <vertAlign val="superscript"/>
        <sz val="10"/>
        <rFont val="Arial"/>
        <family val="2"/>
      </rPr>
      <t>b</t>
    </r>
  </si>
  <si>
    <t>Sulphide (as S)</t>
  </si>
  <si>
    <t>Cyanide (as CN)</t>
  </si>
  <si>
    <r>
      <t>Fluoride (as F)</t>
    </r>
    <r>
      <rPr>
        <vertAlign val="superscript"/>
        <sz val="10"/>
        <rFont val="Arial"/>
        <family val="2"/>
      </rPr>
      <t>c</t>
    </r>
  </si>
  <si>
    <t>Total Suspended Solids</t>
  </si>
  <si>
    <t>Hexavalent Chromium</t>
  </si>
  <si>
    <r>
      <t>Total Chromium (as Cr)</t>
    </r>
    <r>
      <rPr>
        <vertAlign val="superscript"/>
        <sz val="10"/>
        <rFont val="Arial"/>
        <family val="2"/>
      </rPr>
      <t>d</t>
    </r>
  </si>
  <si>
    <t>a  :</t>
  </si>
  <si>
    <t>The state board may prescribe the biological oxygen demand value of 30 mg/l if the recepient system so demands.</t>
  </si>
  <si>
    <t>b  :</t>
  </si>
  <si>
    <t xml:space="preserve">TABLE 4.14.8: DECENTRALISED/OFF-GRID RENEWABLE ENERGY SYSTEMS DEVICES </t>
  </si>
  <si>
    <t>TABLE 4.14.9 : DISTRIBUTION OF FAMILY -TYPE BIOGAS PLANTS                                  (NUMBER OF INSTALLATIONS)</t>
  </si>
  <si>
    <r>
      <t xml:space="preserve">4.14.2 Wind Power: </t>
    </r>
    <r>
      <rPr>
        <sz val="12"/>
        <rFont val="Times New Roman"/>
        <family val="1"/>
      </rPr>
      <t xml:space="preserve">The development of wind power in India began in the 1990s, and has significantly increased in the last few years. Although a relative newcomer to the wind industry compared with Denmark or the US, India has the fifth largest installed wind power capacity in the world.  The worldwide installed capacity of wind power reached 157,899 MW by the end of 2009. USA (35,159 MW), Germany (25,777 MW), Spain (19,149 MW) and China (25,104 MW) are ahead of India in fifth position. The short gestation periods for installing wind turbines, and the increasing reliability and performance of wind energy machines has made wind power a favored choice for capacity addition in India.  In India, wind power plants are mainly spread in 9 States.  </t>
    </r>
  </si>
  <si>
    <t>The State wise wind power installed capacity over the years is presented in table 4.14.2.</t>
  </si>
  <si>
    <r>
      <t xml:space="preserve">TABLE 4.14.2  : STATE-WISE WIND POWER  INSTALLED CAPACITY </t>
    </r>
    <r>
      <rPr>
        <b/>
        <sz val="11"/>
        <rFont val="Times New Roman"/>
        <family val="1"/>
      </rPr>
      <t xml:space="preserve">(MW) </t>
    </r>
  </si>
  <si>
    <t>as on 31-12-09</t>
  </si>
  <si>
    <t>Source  : Ministry of  New And Renewable  Energy, Annual report 2009</t>
  </si>
  <si>
    <t>4.14.3 Bio mass Power Plants</t>
  </si>
  <si>
    <t>TABLE 4.3.5 : MAXIMUM PERMISSIBLE LIMITS FOR INDUSTRIAL EFFLUENT DISCHARGES</t>
  </si>
  <si>
    <t xml:space="preserve">TABLE  4.12.2(b) : INVENTORY OF GEOLOGICAL RESERVES OF COAL BY TYPE </t>
  </si>
  <si>
    <t>TABLE 4.13.3:  ESTIMATED POTENTIAL FOR RENEWABLE ENERGY TECHNOLOGIES IN INDIA</t>
  </si>
  <si>
    <t>TABLE  4.12.2 (a)  :  STATEWISE INVENTORY OF GEOLOGICAL RESERVES  OF  COAL</t>
  </si>
  <si>
    <t>TABLE4.12.1(a) :  STATEWISE PRODUCTION OF COAL AND LIGNITE</t>
  </si>
  <si>
    <r>
      <t>TABLE  4.13.10 :  GLOBAL AVERAGE TEMPERATURE AND   ATMOSPHERIC CONCENTRATIONS OF CO</t>
    </r>
    <r>
      <rPr>
        <b/>
        <vertAlign val="superscript"/>
        <sz val="11"/>
        <color indexed="16"/>
        <rFont val="Arial"/>
        <family val="2"/>
      </rPr>
      <t>2</t>
    </r>
  </si>
  <si>
    <r>
      <t>4.17.2</t>
    </r>
    <r>
      <rPr>
        <sz val="7"/>
        <rFont val="Times New Roman"/>
        <family val="1"/>
      </rPr>
      <t xml:space="preserve">    </t>
    </r>
    <r>
      <rPr>
        <b/>
        <sz val="12"/>
        <rFont val="Times New Roman"/>
        <family val="1"/>
      </rPr>
      <t>Table 4.17.1 at  depicts the production of Ozone depleting substances in India and 4.17.2 annexure 4 presents the total consumption of Ozone depleting substances over the years.</t>
    </r>
  </si>
  <si>
    <t>TABLE 4.4.6: STATE-WISE SUMMARY STATUS OF THE POLLUTION CONTROL IN  MEDIUM AND LARGE SCALE UNITS OF 17 CATEGORIES OF INDUSTRIES</t>
  </si>
  <si>
    <t>as on JUNE,2007</t>
  </si>
  <si>
    <t>Complying#</t>
  </si>
  <si>
    <t>Status (No. of Units)</t>
  </si>
  <si>
    <t>Defaulting</t>
  </si>
  <si>
    <t>Closed</t>
  </si>
  <si>
    <t>Jammu and Kashmir</t>
  </si>
  <si>
    <t>Daman</t>
  </si>
  <si>
    <t>Andaman &amp; Nicobar</t>
  </si>
  <si>
    <t>Source : Ministry of Environment &amp; Forest. (Central Polution Control Board)</t>
  </si>
  <si>
    <t>#  :Having Adequate facilites to comply with the standards</t>
  </si>
  <si>
    <t>Up-dated information in respect of Maharashtra, Madhya Pradesh, Gujarat, Kerala  and Tamil Nadu are awaited. The status of these States is based on previous available data.</t>
  </si>
  <si>
    <t>Source :    Ministry of Environment &amp; Forests,(CPCB)</t>
  </si>
  <si>
    <t>Daman Diu &amp; Dadar Nagar Haveli</t>
  </si>
  <si>
    <t xml:space="preserve"> Defaulting</t>
  </si>
  <si>
    <t>Complying</t>
  </si>
  <si>
    <t>Name of the State/Union Territory</t>
  </si>
  <si>
    <t>(As on 31.03.2010)</t>
  </si>
  <si>
    <t>TABLE  4.5.1:  SUMMARY STATUS OF POLLUTION CONTROL IN GROSSLY POLLUTING  INDUSTRIES DISCHARGING THEIR EFFLUENTS INTO RIVERS AND LAKES</t>
  </si>
  <si>
    <r>
      <t xml:space="preserve">4.5 In addition to air pollution, industries cause water pollution also. </t>
    </r>
    <r>
      <rPr>
        <b/>
        <sz val="12"/>
        <rFont val="Times New Roman"/>
        <family val="1"/>
      </rPr>
      <t xml:space="preserve">The table 4.5.1shows that at all India level, 68.14% grossly polluting industries discharging their effluents into rivers and lakes are complying with the norms.  </t>
    </r>
  </si>
  <si>
    <t>TABLE  4.4.7 :  STATUS OF  17 CATEGORY INDUSTRIES</t>
  </si>
  <si>
    <t>(As on June,2010)</t>
  </si>
  <si>
    <t>Industrial Category</t>
  </si>
  <si>
    <t>Aluminium</t>
  </si>
  <si>
    <t>Cement</t>
  </si>
  <si>
    <t>Large(&lt;200T/D)</t>
  </si>
  <si>
    <t>Medium &amp; Small (&lt;200 T/D)</t>
  </si>
  <si>
    <t>Chlor-Alkali</t>
  </si>
  <si>
    <t>Copper</t>
  </si>
  <si>
    <t>Distillery</t>
  </si>
  <si>
    <t>Dyes &amp;  Intermediates</t>
  </si>
  <si>
    <t>Fertilizer</t>
  </si>
  <si>
    <t>Iron &amp; Steel</t>
  </si>
  <si>
    <t>Integrated Iron &amp; Steel</t>
  </si>
  <si>
    <t>Sponge Iron</t>
  </si>
  <si>
    <t>Oil Refineries</t>
  </si>
  <si>
    <t>Petrochemicals</t>
  </si>
  <si>
    <t>Pharmaceuticals</t>
  </si>
  <si>
    <t>Pulp &amp; Paper</t>
  </si>
  <si>
    <t>Sugar</t>
  </si>
  <si>
    <t>Tannery</t>
  </si>
  <si>
    <t>Thermal Power Plant</t>
  </si>
  <si>
    <r>
      <t>4.14.5 Bio –gas plants:</t>
    </r>
    <r>
      <rPr>
        <b/>
        <sz val="12"/>
        <color indexed="60"/>
        <rFont val="Times New Roman"/>
        <family val="1"/>
      </rPr>
      <t xml:space="preserve"> </t>
    </r>
    <r>
      <rPr>
        <sz val="12"/>
        <rFont val="Times New Roman"/>
        <family val="1"/>
      </rPr>
      <t xml:space="preserve">Bio gas plants are a very viable and suitable fuel generating technology for households in Indian villages.  The bio gas plants are cost effective and reduce the indoor pollution in households.  </t>
    </r>
  </si>
  <si>
    <r>
      <t xml:space="preserve">4.14.6 Energy Parks: </t>
    </r>
    <r>
      <rPr>
        <sz val="12"/>
        <rFont val="Times New Roman"/>
        <family val="1"/>
      </rPr>
      <t xml:space="preserve">Energy parks are set up to demonstrate the applications and after sale services of various renewable energy devices.  In India, there are 476 energy parks at district level and 25 at State level.  </t>
    </r>
    <r>
      <rPr>
        <b/>
        <sz val="12"/>
        <rFont val="Times New Roman"/>
        <family val="1"/>
      </rPr>
      <t>The State wise details of energy parks is shown below in table 4.14.10.</t>
    </r>
  </si>
  <si>
    <r>
      <t xml:space="preserve">4.14.7 </t>
    </r>
    <r>
      <rPr>
        <b/>
        <sz val="12"/>
        <rFont val="Times New Roman"/>
        <family val="1"/>
      </rPr>
      <t>Renewable energy clubs</t>
    </r>
    <r>
      <rPr>
        <sz val="12"/>
        <rFont val="Times New Roman"/>
        <family val="1"/>
      </rPr>
      <t xml:space="preserve"> are set up in India to create awareness about new and renewable sources of energy among students especially Engineering students.  There are 481 renewable energy clubs functioning in all over India.    </t>
    </r>
    <r>
      <rPr>
        <b/>
        <sz val="12"/>
        <rFont val="Times New Roman"/>
        <family val="1"/>
      </rPr>
      <t>The State wise detail of Energy clubs is presented below in 4.14.11.</t>
    </r>
  </si>
  <si>
    <t>State</t>
  </si>
  <si>
    <t>Proved</t>
  </si>
  <si>
    <t>Indicated</t>
  </si>
  <si>
    <t>Inferred</t>
  </si>
  <si>
    <t>Total</t>
  </si>
  <si>
    <t>Andhra Pradesh</t>
  </si>
  <si>
    <t>Arunachal Pradesh</t>
  </si>
  <si>
    <t>Assam</t>
  </si>
  <si>
    <t>Bihar</t>
  </si>
  <si>
    <t>Madhya Pradesh</t>
  </si>
  <si>
    <t>Maharashtra</t>
  </si>
  <si>
    <t>Meghalaya</t>
  </si>
  <si>
    <t>Nagaland</t>
  </si>
  <si>
    <t>Orissa</t>
  </si>
  <si>
    <t>Types of Coal</t>
  </si>
  <si>
    <t>Coking</t>
  </si>
  <si>
    <t>Gujarat</t>
  </si>
  <si>
    <t>Rajasthan</t>
  </si>
  <si>
    <t>State/Union Territory</t>
  </si>
  <si>
    <t>Hydro</t>
  </si>
  <si>
    <t>Steam</t>
  </si>
  <si>
    <t>Gas</t>
  </si>
  <si>
    <t>Nuclear</t>
  </si>
  <si>
    <t>Northern Region</t>
  </si>
  <si>
    <t>Haryana</t>
  </si>
  <si>
    <t>Himachal Pradesh</t>
  </si>
  <si>
    <t>Jammu &amp; Kashmir</t>
  </si>
  <si>
    <t>Punjab</t>
  </si>
  <si>
    <t>Uttar Pradesh</t>
  </si>
  <si>
    <t>Chandigarh</t>
  </si>
  <si>
    <t>Delhi</t>
  </si>
  <si>
    <t>Central sector</t>
  </si>
  <si>
    <t>Goa</t>
  </si>
  <si>
    <t>as on 31-03-10</t>
  </si>
  <si>
    <r>
      <t>TABLE 4.13.9 a: TOTAL ABSOLUTE EMISSIONS of CO</t>
    </r>
    <r>
      <rPr>
        <b/>
        <vertAlign val="subscript"/>
        <sz val="12"/>
        <color indexed="16"/>
        <rFont val="Times New Roman"/>
        <family val="1"/>
      </rPr>
      <t>2</t>
    </r>
    <r>
      <rPr>
        <b/>
        <sz val="12"/>
        <color indexed="16"/>
        <rFont val="Times New Roman"/>
        <family val="1"/>
      </rPr>
      <t xml:space="preserve"> FROM THE POWER SECTOR BY REGION FOR THE YEAR 2005-06 TO 2009-10</t>
    </r>
  </si>
  <si>
    <r>
      <t>TABLE 4.13.9 (b):  EMISSION FACTORS  OF CO</t>
    </r>
    <r>
      <rPr>
        <b/>
        <vertAlign val="subscript"/>
        <sz val="11"/>
        <color indexed="16"/>
        <rFont val="Times New Roman"/>
        <family val="1"/>
      </rPr>
      <t>2</t>
    </r>
    <r>
      <rPr>
        <b/>
        <sz val="11"/>
        <color indexed="16"/>
        <rFont val="Times New Roman"/>
        <family val="1"/>
      </rPr>
      <t xml:space="preserve"> FOR 2009-10</t>
    </r>
  </si>
  <si>
    <r>
      <t>TABLE 4.13.9 (c): SPECIFIC EMISSIONS (WEIGHTED AVERAGE) OF CO</t>
    </r>
    <r>
      <rPr>
        <b/>
        <vertAlign val="subscript"/>
        <sz val="12"/>
        <color indexed="16"/>
        <rFont val="Times New Roman"/>
        <family val="1"/>
      </rPr>
      <t>2</t>
    </r>
    <r>
      <rPr>
        <b/>
        <sz val="12"/>
        <color indexed="16"/>
        <rFont val="Times New Roman"/>
        <family val="1"/>
      </rPr>
      <t xml:space="preserve"> FOR  FOSSIL FUEL-FIRED STATIONS IN 2009-10</t>
    </r>
  </si>
  <si>
    <r>
      <t xml:space="preserve">4.13.8 Carbon dioxide and other air polluting particles are collecting in the atmosphere like a thickening blanket trapping the Sun’s heat and causing the earth to warm up.  </t>
    </r>
    <r>
      <rPr>
        <b/>
        <sz val="12"/>
        <rFont val="Times New Roman"/>
        <family val="1"/>
      </rPr>
      <t>The table 4.13.10 at  presents the details of global average temperature and atmospheric concentrations of CO</t>
    </r>
    <r>
      <rPr>
        <b/>
        <vertAlign val="subscript"/>
        <sz val="12"/>
        <rFont val="Times New Roman"/>
        <family val="1"/>
      </rPr>
      <t>2.</t>
    </r>
  </si>
  <si>
    <t xml:space="preserve">The State /UT wise details of Towns and villages electrified is presented in table 4.13.8 </t>
  </si>
  <si>
    <t>Not avilable</t>
  </si>
  <si>
    <t>a. Emission standards have been notified under the Environment (Protection) Act, 1986 to check pollution</t>
  </si>
  <si>
    <t>b. Industries have been directed to install necessary pollution control equipment in a time bound manner and legal action has been initiated against the defaulting units.</t>
  </si>
  <si>
    <t>c. 24 critically polluted areas have been identified.  Action Plan has been formulated for restoration of environmental quality in these areas.</t>
  </si>
  <si>
    <t>d. Environmental guidelines have evolved for citing of industries.</t>
  </si>
  <si>
    <t>e. Environmental clearance is made compulsory for 29 categories of development projects involving public hearing/NGO participation as an important component of Environmental Impact Assessment process.</t>
  </si>
  <si>
    <t>f. Environmental audit in the form of environmental statement has been made mandatory for all polluting industries.</t>
  </si>
  <si>
    <t xml:space="preserve">g. Preparation of zoning Atlas for setting of industries based on environmental considerations in various districts of the country has been taken up.  </t>
  </si>
  <si>
    <t xml:space="preserve">h. Power plants (coal based) located beyond 1000 kms from the pit-head are required to use low ash content coal (not exceeding 34%) with effect from 1.6.2002.  Power plants located in the sensitive areas are also required to use low ash coal irrespective of their distance from the pit head.  </t>
  </si>
  <si>
    <r>
      <t>.</t>
    </r>
    <r>
      <rPr>
        <b/>
        <sz val="12"/>
        <rFont val="Times New Roman"/>
        <family val="1"/>
      </rPr>
      <t>4.6.2</t>
    </r>
  </si>
  <si>
    <t xml:space="preserve">Up-coming initiatives </t>
  </si>
  <si>
    <r>
      <t>a.</t>
    </r>
    <r>
      <rPr>
        <sz val="7"/>
        <rFont val="Times New Roman"/>
        <family val="1"/>
      </rPr>
      <t xml:space="preserve">                   </t>
    </r>
    <r>
      <rPr>
        <sz val="12"/>
        <rFont val="Times New Roman"/>
        <family val="1"/>
      </rPr>
      <t>Monitoring using automatic analysers is being initiated in 16 polluted cities identified by Hon’ble Supreme Court.</t>
    </r>
  </si>
  <si>
    <r>
      <t>b.</t>
    </r>
    <r>
      <rPr>
        <sz val="7"/>
        <rFont val="Times New Roman"/>
        <family val="1"/>
      </rPr>
      <t xml:space="preserve">                  </t>
    </r>
    <r>
      <rPr>
        <sz val="12"/>
        <rFont val="Times New Roman"/>
        <family val="1"/>
      </rPr>
      <t>Action Plan are being formulated and implemented by the Central/ States Pollution Control Boards in 16 cities identified by Hon’ble Supreme Court as polluted cities.</t>
    </r>
  </si>
  <si>
    <r>
      <t>c.</t>
    </r>
    <r>
      <rPr>
        <sz val="7"/>
        <rFont val="Times New Roman"/>
        <family val="1"/>
      </rPr>
      <t xml:space="preserve">                   </t>
    </r>
    <r>
      <rPr>
        <sz val="12"/>
        <rFont val="Times New Roman"/>
        <family val="1"/>
      </rPr>
      <t>Road map given by Auto fuel policy for vehicular pollution control is being implemented.</t>
    </r>
  </si>
  <si>
    <r>
      <t>d.</t>
    </r>
    <r>
      <rPr>
        <sz val="7"/>
        <rFont val="Times New Roman"/>
        <family val="1"/>
      </rPr>
      <t xml:space="preserve">                  </t>
    </r>
    <r>
      <rPr>
        <sz val="12"/>
        <rFont val="Times New Roman"/>
        <family val="1"/>
      </rPr>
      <t>Corporate Responsibility for Environmental protection (CREP) is being implemented by industries for controlling industrial pollution.</t>
    </r>
  </si>
  <si>
    <r>
      <t>e.</t>
    </r>
    <r>
      <rPr>
        <sz val="7"/>
        <rFont val="Times New Roman"/>
        <family val="1"/>
      </rPr>
      <t xml:space="preserve">                   </t>
    </r>
    <r>
      <rPr>
        <sz val="12"/>
        <rFont val="Times New Roman"/>
        <family val="1"/>
      </rPr>
      <t>Source apportionment studies have been imitated and it is planned to carry out such  studies initially in six cities.</t>
    </r>
  </si>
  <si>
    <r>
      <t>f.</t>
    </r>
    <r>
      <rPr>
        <sz val="7"/>
        <rFont val="Times New Roman"/>
        <family val="1"/>
      </rPr>
      <t xml:space="preserve">                    </t>
    </r>
    <r>
      <rPr>
        <sz val="12"/>
        <rFont val="Times New Roman"/>
        <family val="1"/>
      </rPr>
      <t>Monitoring of hazardous air pollutants such as benzene, PAHs etc. has been initiated and it is proposed to carry out there monitoring in other cities also.</t>
    </r>
  </si>
  <si>
    <t>TABLE 4.13.3 : GROWTH OF INSTALLED  GENERATING CAPACITY IN INDIA</t>
  </si>
  <si>
    <t>TABLE  4.13.4 :CUMULATIVE COMPARISON OF POWER  SUPPLY  POSITION</t>
  </si>
  <si>
    <t>TABLE  4.13.5:  ANNUAL GROSS GENERATION OF POWER BY SOURCE</t>
  </si>
  <si>
    <t>TABLE 4.13.6  : PLAN WISE  GROWTH OF ELECTRICITY SECTOR IN INDIA</t>
  </si>
  <si>
    <t>TABLE  4.13.7 : PLAN WISE  PROGRESS OF VILLAGE  ELECTRIFICATION</t>
  </si>
  <si>
    <t xml:space="preserve">TABLE 4.13.8 : NUMBER OF TOWNS AND VILLAGES ELECTRIFIED IN INDIA </t>
  </si>
  <si>
    <t>TABLE 4.12.1(b): SHARE OF LIGNITE PRODUCTION BY STATES IN LAST TEN YEARS</t>
  </si>
  <si>
    <t>TABLE 4.12.1(c ): STATESWISE PRODUCTION OF RAW COAL BY TYPES IN LAST FIVE YEARS</t>
  </si>
  <si>
    <t>TABLE 4.12.4 : PRODUCTIVITY IN COAL MINES IN THE YEAR  2007</t>
  </si>
  <si>
    <t>TABLE 4.14.2  : STATE-WISE WIND POWER  INSTALLED CAPACITY</t>
  </si>
  <si>
    <t>TABLE  4.14.5  :  State wise Details of Small Hydro Power Projects (upto 25 MW) Setup &amp; Under Implementation (as on 31.12.2007)</t>
  </si>
  <si>
    <t xml:space="preserve">TABLE 4.12.6 : DOMESTIC PRODUCTION OF  PETROLEUM  PRODUCTS IN INDIA </t>
  </si>
  <si>
    <t>TABLE 4.12.6 : DOMESTIC PRODUCTION OF  PETROLEUM  PRODUCTS IN  INDIA - Concld.</t>
  </si>
  <si>
    <t xml:space="preserve">TABLE 4.12.7:  AVAILABILITY OF CRUDE OIL AND PETROLEUM PRODUCTS IN INDIA </t>
  </si>
  <si>
    <t>TABLE 4.12.8  : GROSS AND NET PRODUCTION &amp; UTILISATION OF NATURAL GAS  IN INDIA</t>
  </si>
  <si>
    <t>TABLE 4.12.10 : INDUSTRY-WISE OFF-TAKE OF NATURAL GAS IN INDIA.</t>
  </si>
  <si>
    <t xml:space="preserve">TABLE 4.14.3: THE STATUS OF BIOMASS PROJECTS </t>
  </si>
  <si>
    <t>In addition to the domestic production, Crude oil and Petroleum products are imported also, the details of which over the years is shown in table 4.12.7 at annexure 4.</t>
  </si>
  <si>
    <r>
      <t>4.15.2</t>
    </r>
    <r>
      <rPr>
        <sz val="7"/>
        <rFont val="Times New Roman"/>
        <family val="1"/>
      </rPr>
      <t xml:space="preserve">    </t>
    </r>
    <r>
      <rPr>
        <sz val="12"/>
        <rFont val="Times New Roman"/>
        <family val="1"/>
      </rPr>
      <t xml:space="preserve">The increasing noise pollution may be attributed to increase in no. of vehicles, urbanization and industrialization.  </t>
    </r>
    <r>
      <rPr>
        <b/>
        <sz val="12"/>
        <rFont val="Times New Roman"/>
        <family val="1"/>
      </rPr>
      <t>The noise pollution has already reached at a high level in most of the metropolitan cities in all the residential, commercial, industrial and silence zones as evident from table 4.15.2.</t>
    </r>
  </si>
  <si>
    <t>TABLE  4.15.2  :  AVERAGE NOISE LEVELS IN VARIOUS METROPOLITAN CITIES</t>
  </si>
  <si>
    <t>(dB[A])</t>
  </si>
  <si>
    <t>Metropolitan</t>
  </si>
  <si>
    <t>Day/</t>
  </si>
  <si>
    <t>Commercial</t>
  </si>
  <si>
    <t>Residential</t>
  </si>
  <si>
    <t>Silence</t>
  </si>
  <si>
    <t>Cities</t>
  </si>
  <si>
    <t>Night</t>
  </si>
  <si>
    <t>Area</t>
  </si>
  <si>
    <t>Kolkata</t>
  </si>
  <si>
    <t>Day</t>
  </si>
  <si>
    <t>Mumbai</t>
  </si>
  <si>
    <t>Chennai</t>
  </si>
  <si>
    <t>Bangalore</t>
  </si>
  <si>
    <t>--</t>
  </si>
  <si>
    <t>Hardwar*</t>
  </si>
  <si>
    <t>Kanpur*</t>
  </si>
  <si>
    <t>Source : Central Polution Control Board</t>
  </si>
  <si>
    <t xml:space="preserve"> *     : 2003 Figures</t>
  </si>
  <si>
    <t>TABLE  4.15.3  : EFFECTS OF NOISE POLLUTION ON HUMAN HEALTH</t>
  </si>
  <si>
    <t>A.  Noise Hazards</t>
  </si>
  <si>
    <t>Stage : I</t>
  </si>
  <si>
    <t xml:space="preserve">Stage : II </t>
  </si>
  <si>
    <t>Threat to Survival</t>
  </si>
  <si>
    <t>Causing Injury</t>
  </si>
  <si>
    <t>(a) Communication interference</t>
  </si>
  <si>
    <t>(a) Neural -humoral stress response</t>
  </si>
  <si>
    <t>(b) Permanent hearing loss</t>
  </si>
  <si>
    <t>(b) Temporary hearing loss</t>
  </si>
  <si>
    <t xml:space="preserve">( c) Permanent hearing loss  </t>
  </si>
  <si>
    <t>B. Noise Nuisances</t>
  </si>
  <si>
    <t>Stage III</t>
  </si>
  <si>
    <t>Stage IV</t>
  </si>
  <si>
    <t>Curbing Efficient Performance</t>
  </si>
  <si>
    <t>Diluting Comfort and Enjoyment</t>
  </si>
  <si>
    <t>(a) Mental Stress</t>
  </si>
  <si>
    <t>(a) Invasion of Privacy</t>
  </si>
  <si>
    <t>(b) Task Interference</t>
  </si>
  <si>
    <t>(b) Disruption of Social Interaction</t>
  </si>
  <si>
    <t>( c) Sleep Interference</t>
  </si>
  <si>
    <t>( c) Hearing Loss</t>
  </si>
  <si>
    <t>Source:   West Bengal Pollution Control Board</t>
  </si>
  <si>
    <t>4.16 Green House Gases and Their Effects</t>
  </si>
  <si>
    <t>4.16.1  The greenhouse effect plays a crucial role in regulating the heat balance of the earth.  It allows the incoming short-wave solar radiation to pass through the atmosphere relatively unimpeded; but the long-wave terrestrial radiation emitted by the earth’s surface is partially absorbed and then re-emitted by a number of trace gases in the atmosphere.  These gases known as Greenhouse Gases (GHGs) are: water vapor, carbon dioxide, methane, nitrous oxide and ozone in the troposphere and in the stratosphere.  This natural greenhouse effect warms the lower atmosphere.</t>
  </si>
  <si>
    <t>4.16.2  If the atmosphere were transparent to the outgoing long wave radiation emanating from the earth’s surface, the equilibrium mean temperature of the earth’s surface would be considerably lower and probably below the freezing point of water.  Mere incidence of GHG’s in the atmosphere, by itself, is no concern.  What is more important is that their concentration should stay within reasonable limits so that global ecosystem is not unduly affected.  However, by increasing the concentrations of natural GHG’s and by adding new GHG’s like chloro-flouro carbons, the global average and the annual mean surface-air temperature (referred to as the global temperature) can be raised, although the rate at which it will occur is uncertain.  This is the enhanced greenhouse effect, which is over and above that occurring due to natural greenhouse concentration.  Such a rise in the atmospheric concentration of GHG’s has led to an upward trend in global temperature.</t>
  </si>
  <si>
    <t>Source : Central Pollution Control Board</t>
  </si>
  <si>
    <t xml:space="preserve">4.16.3 </t>
  </si>
  <si>
    <t>While it is required to follow the general commitments under the Framework Convention on Climate Change, India is not required to adopt any GHG reduction targets. Irrespective of international commitments, it seems prudent to be ready with</t>
  </si>
  <si>
    <r>
      <t>·</t>
    </r>
    <r>
      <rPr>
        <sz val="7"/>
        <rFont val="Times New Roman"/>
        <family val="1"/>
      </rPr>
      <t xml:space="preserve">        </t>
    </r>
    <r>
      <rPr>
        <sz val="12"/>
        <rFont val="Times New Roman"/>
        <family val="1"/>
      </rPr>
      <t>Inventory of sinks and sources of GHG emission</t>
    </r>
  </si>
  <si>
    <r>
      <t>·</t>
    </r>
    <r>
      <rPr>
        <sz val="7"/>
        <rFont val="Times New Roman"/>
        <family val="1"/>
      </rPr>
      <t xml:space="preserve">        </t>
    </r>
    <r>
      <rPr>
        <sz val="12"/>
        <rFont val="Times New Roman"/>
        <family val="1"/>
      </rPr>
      <t>Predict the cumulative impact of national    and    international    GHG emissions to plan for temperature and sea level rise</t>
    </r>
  </si>
  <si>
    <r>
      <t>·</t>
    </r>
    <r>
      <rPr>
        <sz val="7"/>
        <rFont val="Times New Roman"/>
        <family val="1"/>
      </rPr>
      <t xml:space="preserve">        </t>
    </r>
    <r>
      <rPr>
        <sz val="12"/>
        <rFont val="Times New Roman"/>
        <family val="1"/>
      </rPr>
      <t>Devise land use plans for the coastal areas likely to be affected</t>
    </r>
  </si>
  <si>
    <r>
      <t>·</t>
    </r>
    <r>
      <rPr>
        <sz val="7"/>
        <rFont val="Times New Roman"/>
        <family val="1"/>
      </rPr>
      <t xml:space="preserve">        </t>
    </r>
    <r>
      <rPr>
        <sz val="12"/>
        <rFont val="Times New Roman"/>
        <family val="1"/>
      </rPr>
      <t>Devise water and land management strategies especially agricultural sector.</t>
    </r>
  </si>
  <si>
    <t>4.17 Ozone Depletion</t>
  </si>
  <si>
    <r>
      <t>4.17.1</t>
    </r>
    <r>
      <rPr>
        <sz val="7"/>
        <rFont val="Times New Roman"/>
        <family val="1"/>
      </rPr>
      <t xml:space="preserve">    </t>
    </r>
    <r>
      <rPr>
        <sz val="12"/>
        <rFont val="Times New Roman"/>
        <family val="1"/>
      </rPr>
      <t>Ozone depletion describes two distinct, but related observations: a slow, steady decline of about 4% per decade in the total volume of ozone in Earth's stratosphere (the ozone layer) since the late 1970s, and a much larger, but seasonal, decrease in stratospheric ozone over Earth's polar regions during the same period. The latter phenomenon is commonly referred to as the ozone hole. CFCs and other contributory substances are commonly referred to as ozone-depleting substances (ODS). Since the ozone layer prevents most harmful UVB wavelengths (280–315 nm) of ultraviolet light (UV light) from passing through the Earth's atmosphere, observed and projected decreases in ozone have generated worldwide concern leading to adoption of the Montreal Protocol that bans the production of CFCs and halons as well as related ozone depleting chemicals such as carbon tetrachloride and trichloroethane. It is suspected that a variety of biological consequences such as increases in skin cancer, cataracts, damage to plants, and reduction of plankton populations in the ocean's photic zone may result from the increased UV exposure due to ozone depletion.</t>
    </r>
  </si>
  <si>
    <t>4.18 Action Plan to combat Air Pollution</t>
  </si>
  <si>
    <t>A brief of the action plans implemented in major cities of India is discussed in the following session.</t>
  </si>
  <si>
    <t>4.18.1 Major City Specific Action Plan in Delhi</t>
  </si>
  <si>
    <t>A)</t>
  </si>
  <si>
    <t xml:space="preserve">Vehicular Pollution Control </t>
  </si>
  <si>
    <t>a. Public transport (buses, auto, taxis) in Delhi has been converted to CNG mode.</t>
  </si>
  <si>
    <t>b. Sulphur content in diesel has been reduced in a phased manner.</t>
  </si>
  <si>
    <t>c. The lead content in petrol has been progressively reduced to make it unleaded.</t>
  </si>
  <si>
    <t>d. Bharat Stage-III norms have been implemented in Delhi.</t>
  </si>
  <si>
    <t>e. Pre-mix 2T oil dispensers have been installed at all petrol filling stations.</t>
  </si>
  <si>
    <t>f. Grossly polluting old commercial vehicles have been phased out .</t>
  </si>
  <si>
    <t>g. Restriction has been made on plying of goods commercial vehicles during day time.</t>
  </si>
  <si>
    <t xml:space="preserve">h. Metro rail has been introduced to have a more efficient public transport system.  </t>
  </si>
  <si>
    <t>(B)   Industrial Pollution Control</t>
  </si>
  <si>
    <t>(i)</t>
  </si>
  <si>
    <t>Directions under Section 5 of E(P)A, 1986 have been issued on April 1996 and July 1996 to all the three power plants located in Delhi for completing the following in a time bound manner.</t>
  </si>
  <si>
    <r>
      <t>Ø</t>
    </r>
    <r>
      <rPr>
        <sz val="7"/>
        <rFont val="Times New Roman"/>
        <family val="1"/>
      </rPr>
      <t xml:space="preserve">      </t>
    </r>
    <r>
      <rPr>
        <sz val="12"/>
        <rFont val="Times New Roman"/>
        <family val="1"/>
      </rPr>
      <t>Comply with emission and liquid effluent standard.</t>
    </r>
  </si>
  <si>
    <r>
      <t>Ø</t>
    </r>
    <r>
      <rPr>
        <sz val="7"/>
        <rFont val="Times New Roman"/>
        <family val="1"/>
      </rPr>
      <t xml:space="preserve">      </t>
    </r>
    <r>
      <rPr>
        <sz val="12"/>
        <rFont val="Times New Roman"/>
        <family val="1"/>
      </rPr>
      <t>Submission of action plan for switching  over the beneficiated coal with an ash content of not more than 34%.</t>
    </r>
  </si>
  <si>
    <r>
      <t>Ø</t>
    </r>
    <r>
      <rPr>
        <sz val="7"/>
        <rFont val="Times New Roman"/>
        <family val="1"/>
      </rPr>
      <t xml:space="preserve">      </t>
    </r>
    <r>
      <rPr>
        <sz val="12"/>
        <rFont val="Times New Roman"/>
        <family val="1"/>
      </rPr>
      <t>Submission of action plan to achieve 20% utilization of fly-ash by Dec. 1997.</t>
    </r>
  </si>
  <si>
    <r>
      <t>Ø</t>
    </r>
    <r>
      <rPr>
        <sz val="7"/>
        <rFont val="Times New Roman"/>
        <family val="1"/>
      </rPr>
      <t xml:space="preserve">      </t>
    </r>
    <r>
      <rPr>
        <sz val="12"/>
        <rFont val="Times New Roman"/>
        <family val="1"/>
      </rPr>
      <t>Installation of opacity meter in all units to ensure compliance  with the standards.</t>
    </r>
  </si>
  <si>
    <r>
      <t>Ø</t>
    </r>
    <r>
      <rPr>
        <sz val="7"/>
        <rFont val="Times New Roman"/>
        <family val="1"/>
      </rPr>
      <t xml:space="preserve">      </t>
    </r>
    <r>
      <rPr>
        <sz val="12"/>
        <rFont val="Times New Roman"/>
        <family val="1"/>
      </rPr>
      <t>Coverage of abandoned ash ponds with top soil.</t>
    </r>
  </si>
  <si>
    <t>(ii)</t>
  </si>
  <si>
    <t>All stone crushers have been closed down in Delhi and shifted to Pali in Rajasthan.</t>
  </si>
  <si>
    <t>(iii)</t>
  </si>
  <si>
    <t>All the hot mix plants have been closed down and shifted to other states.</t>
  </si>
  <si>
    <t>(iv)</t>
  </si>
  <si>
    <t>As per the directions of Hon’ble Supreme Court, 168 hazardous industries have been closed down in Delhi.</t>
  </si>
  <si>
    <t xml:space="preserve">4.18.2  Major City Specific Action Plan in Mumbai </t>
  </si>
  <si>
    <r>
      <t>Ø</t>
    </r>
    <r>
      <rPr>
        <sz val="7"/>
        <rFont val="Times New Roman"/>
        <family val="1"/>
      </rPr>
      <t xml:space="preserve">      </t>
    </r>
    <r>
      <rPr>
        <sz val="12"/>
        <rFont val="Times New Roman"/>
        <family val="1"/>
      </rPr>
      <t>Bhatart Stage-III norms have been implemented in Mumbai.</t>
    </r>
  </si>
  <si>
    <r>
      <t>Ø</t>
    </r>
    <r>
      <rPr>
        <sz val="7"/>
        <rFont val="Times New Roman"/>
        <family val="1"/>
      </rPr>
      <t xml:space="preserve">      </t>
    </r>
    <r>
      <rPr>
        <sz val="12"/>
        <rFont val="Times New Roman"/>
        <family val="1"/>
      </rPr>
      <t>Unleaded gasoline and low sulphur diesel are being supplied in Mumbai.</t>
    </r>
  </si>
  <si>
    <r>
      <t>Ø</t>
    </r>
    <r>
      <rPr>
        <sz val="7"/>
        <rFont val="Times New Roman"/>
        <family val="1"/>
      </rPr>
      <t xml:space="preserve">      </t>
    </r>
    <r>
      <rPr>
        <sz val="12"/>
        <rFont val="Times New Roman"/>
        <family val="1"/>
      </rPr>
      <t>Visits are made to petrol pump as per guidelines prescribed to check/inspect adulteration/malpractices in diesel and petrol under Central Govt. vide order The Motor Spirit and High Diesel (Regulation of Supply and Distribution and Prevention of Malpractices), 1998.  Defaulter petrol pumps are legally prosecuted under Essential Commodities Act, 1955.</t>
    </r>
  </si>
  <si>
    <r>
      <t>Ø</t>
    </r>
    <r>
      <rPr>
        <sz val="7"/>
        <rFont val="Times New Roman"/>
        <family val="1"/>
      </rPr>
      <t xml:space="preserve">      </t>
    </r>
    <r>
      <rPr>
        <sz val="12"/>
        <rFont val="Times New Roman"/>
        <family val="1"/>
      </rPr>
      <t>Licence and ‘End Use Certificate’ is made compulsory to persons who store Naptha and Solvents which are also used as adulterants in petrol and diesel.</t>
    </r>
  </si>
  <si>
    <r>
      <t>Ø</t>
    </r>
    <r>
      <rPr>
        <sz val="7"/>
        <rFont val="Times New Roman"/>
        <family val="1"/>
      </rPr>
      <t xml:space="preserve">      </t>
    </r>
    <r>
      <rPr>
        <sz val="12"/>
        <rFont val="Times New Roman"/>
        <family val="1"/>
      </rPr>
      <t>Pollution under Control certificate has been made mandatory for every vehicle owner.</t>
    </r>
  </si>
  <si>
    <r>
      <t>Ø</t>
    </r>
    <r>
      <rPr>
        <sz val="7"/>
        <rFont val="Times New Roman"/>
        <family val="1"/>
      </rPr>
      <t xml:space="preserve">      </t>
    </r>
    <r>
      <rPr>
        <sz val="12"/>
        <rFont val="Times New Roman"/>
        <family val="1"/>
      </rPr>
      <t>Implementation of rigorous  inspection and maintenance measures periodically for all types of vehicles, involving vehicle manufacturers.</t>
    </r>
  </si>
  <si>
    <r>
      <t>Ø</t>
    </r>
    <r>
      <rPr>
        <sz val="7"/>
        <rFont val="Times New Roman"/>
        <family val="1"/>
      </rPr>
      <t xml:space="preserve">      </t>
    </r>
    <r>
      <rPr>
        <sz val="12"/>
        <rFont val="Times New Roman"/>
        <family val="1"/>
      </rPr>
      <t>From 15.10.99 ‘No Pollution Under Certificate- No Petrol’ scheme is launched in Mumbai Metropolitan Region (MMR)</t>
    </r>
  </si>
  <si>
    <r>
      <t>Ø</t>
    </r>
    <r>
      <rPr>
        <sz val="7"/>
        <rFont val="Times New Roman"/>
        <family val="1"/>
      </rPr>
      <t xml:space="preserve">      </t>
    </r>
    <r>
      <rPr>
        <sz val="12"/>
        <rFont val="Times New Roman"/>
        <family val="1"/>
      </rPr>
      <t>Buses, taxis, autos are on CNG mode.</t>
    </r>
  </si>
  <si>
    <r>
      <t>Ø</t>
    </r>
    <r>
      <rPr>
        <sz val="7"/>
        <rFont val="Times New Roman"/>
        <family val="1"/>
      </rPr>
      <t xml:space="preserve">      </t>
    </r>
    <r>
      <rPr>
        <sz val="12"/>
        <rFont val="Times New Roman"/>
        <family val="1"/>
      </rPr>
      <t>Mass awareness Programme are being organized for creating awareness in public.</t>
    </r>
  </si>
  <si>
    <r>
      <t>Ø</t>
    </r>
    <r>
      <rPr>
        <sz val="7"/>
        <rFont val="Times New Roman"/>
        <family val="1"/>
      </rPr>
      <t xml:space="preserve">      </t>
    </r>
    <r>
      <rPr>
        <sz val="12"/>
        <rFont val="Times New Roman"/>
        <family val="1"/>
      </rPr>
      <t>The Transport Commissioner’s Office has increased vigilance in checking polluting vehicles in Mumbai by increasing number of exhaust monitors for petrol and diesel driven vehicles.</t>
    </r>
  </si>
  <si>
    <r>
      <t>Ø</t>
    </r>
    <r>
      <rPr>
        <sz val="7"/>
        <rFont val="Times New Roman"/>
        <family val="1"/>
      </rPr>
      <t xml:space="preserve">      </t>
    </r>
    <r>
      <rPr>
        <sz val="12"/>
        <rFont val="Times New Roman"/>
        <family val="1"/>
      </rPr>
      <t>Auto exhaust checking are also done at entry points to Maharashtra  State to check compliance to norms fixed under Central Motor Vehicles Act, 1989.</t>
    </r>
  </si>
  <si>
    <t xml:space="preserve">4.18.3 Major City Specific Action Plan in Ahmedabad </t>
  </si>
  <si>
    <t>Vehicular Pollution Control</t>
  </si>
  <si>
    <t>The measures include following</t>
  </si>
  <si>
    <t>Banning of old buses of more than 15 years old</t>
  </si>
  <si>
    <t>Bharat Stage- III norms have been introduced in Ahmedabad.</t>
  </si>
  <si>
    <t>Banning of diesel run rickshaw within city limits.</t>
  </si>
  <si>
    <t>Diversion of  heavy vehicles such as trucks/luxury buses/trailers/tankers/tractors/lorries, etc.  aw ay from the city.</t>
  </si>
  <si>
    <t>(v)</t>
  </si>
  <si>
    <t>Improvement of road condition and making the roads pucca upto the footpath not leaving any uncovered space on either sides of the roads.</t>
  </si>
  <si>
    <t>Strict enforcement of smoke test/vehicle test protocol</t>
  </si>
  <si>
    <t>(vii)</t>
  </si>
  <si>
    <t>Surveillance of vehicles with higher black smoke emission</t>
  </si>
  <si>
    <t>(viii)  Third party audits of PUC Centres including calibration audits</t>
  </si>
  <si>
    <t>(ix)</t>
  </si>
  <si>
    <t>To launch a drive to stop usage of kerosene in vehicles particularly three wheelers and commercial vehicles.</t>
  </si>
  <si>
    <t xml:space="preserve">(B)  Industrial Pollution Control </t>
  </si>
  <si>
    <r>
      <t>(i)</t>
    </r>
    <r>
      <rPr>
        <sz val="7"/>
        <rFont val="Times New Roman"/>
        <family val="1"/>
      </rPr>
      <t xml:space="preserve">                  </t>
    </r>
    <r>
      <rPr>
        <sz val="12"/>
        <rFont val="Times New Roman"/>
        <family val="1"/>
      </rPr>
      <t>Intensifying monitoring by special vigilance squad under the Air Act, 1981.</t>
    </r>
  </si>
  <si>
    <r>
      <t>(ii)</t>
    </r>
    <r>
      <rPr>
        <sz val="7"/>
        <rFont val="Times New Roman"/>
        <family val="1"/>
      </rPr>
      <t xml:space="preserve">                </t>
    </r>
    <r>
      <rPr>
        <sz val="12"/>
        <rFont val="Times New Roman"/>
        <family val="1"/>
      </rPr>
      <t>Determining efficacy of APC system &amp; taking remedial action(s) including upgradation of existing Air Pollution Control Measures wherever needed.</t>
    </r>
  </si>
  <si>
    <r>
      <t>(iii)</t>
    </r>
    <r>
      <rPr>
        <sz val="7"/>
        <rFont val="Times New Roman"/>
        <family val="1"/>
      </rPr>
      <t xml:space="preserve">               </t>
    </r>
    <r>
      <rPr>
        <sz val="12"/>
        <rFont val="Times New Roman"/>
        <family val="1"/>
      </rPr>
      <t>Implementation of CREP Action Plan for highly pollution industries as decided by MOEF.</t>
    </r>
  </si>
  <si>
    <r>
      <t>(iv)</t>
    </r>
    <r>
      <rPr>
        <sz val="7"/>
        <rFont val="Times New Roman"/>
        <family val="1"/>
      </rPr>
      <t xml:space="preserve">              </t>
    </r>
    <r>
      <rPr>
        <sz val="12"/>
        <rFont val="Times New Roman"/>
        <family val="1"/>
      </rPr>
      <t>Ban on burning of off specification materials/wastes by scrap traders.</t>
    </r>
  </si>
  <si>
    <t>4.18.3</t>
  </si>
  <si>
    <t xml:space="preserve">Major City Specific Action plan in Bangalore </t>
  </si>
  <si>
    <r>
      <t>Ø</t>
    </r>
    <r>
      <rPr>
        <sz val="7"/>
        <rFont val="Times New Roman"/>
        <family val="1"/>
      </rPr>
      <t xml:space="preserve">      </t>
    </r>
    <r>
      <rPr>
        <sz val="12"/>
        <rFont val="Times New Roman"/>
        <family val="1"/>
      </rPr>
      <t>To reduce traffic congestion, 108 roads have been converted to one way, 5 flyovers completed, 3 railway under pass on Quter rind road (ORR) limit completed, 2 railway over bridges completed and 206 Km of road has been asphalted.</t>
    </r>
  </si>
  <si>
    <r>
      <t>Ø</t>
    </r>
    <r>
      <rPr>
        <sz val="7"/>
        <rFont val="Times New Roman"/>
        <family val="1"/>
      </rPr>
      <t xml:space="preserve">      </t>
    </r>
    <r>
      <rPr>
        <sz val="12"/>
        <rFont val="Times New Roman"/>
        <family val="1"/>
      </rPr>
      <t>Low sulphur diesel (Green Diesel) and Green Petrol (Sulphur 0.05%)is being supplied in Bangalore ORR area from 1.4.2003.</t>
    </r>
  </si>
  <si>
    <r>
      <t>Ø</t>
    </r>
    <r>
      <rPr>
        <sz val="7"/>
        <rFont val="Times New Roman"/>
        <family val="1"/>
      </rPr>
      <t xml:space="preserve">      </t>
    </r>
    <r>
      <rPr>
        <sz val="12"/>
        <rFont val="Times New Roman"/>
        <family val="1"/>
      </rPr>
      <t>Bharat Stage – III norms have been introduced in Bangalore.</t>
    </r>
  </si>
  <si>
    <r>
      <t>Ø</t>
    </r>
    <r>
      <rPr>
        <sz val="7"/>
        <rFont val="Times New Roman"/>
        <family val="1"/>
      </rPr>
      <t xml:space="preserve">      </t>
    </r>
    <r>
      <rPr>
        <sz val="12"/>
        <rFont val="Times New Roman"/>
        <family val="1"/>
      </rPr>
      <t>Out of 70,131 ( as on 31.07.2003) auto rickshaws registered in Bangalore city, 35000 auto rickshaws are running on LPG</t>
    </r>
  </si>
  <si>
    <r>
      <t>Ø</t>
    </r>
    <r>
      <rPr>
        <sz val="7"/>
        <rFont val="Times New Roman"/>
        <family val="1"/>
      </rPr>
      <t xml:space="preserve">      </t>
    </r>
    <r>
      <rPr>
        <sz val="12"/>
        <rFont val="Times New Roman"/>
        <family val="1"/>
      </rPr>
      <t>6 Auto LPG dispensing stations ( ALDS) are operating</t>
    </r>
  </si>
  <si>
    <r>
      <t>Ø</t>
    </r>
    <r>
      <rPr>
        <sz val="7"/>
        <rFont val="Times New Roman"/>
        <family val="1"/>
      </rPr>
      <t xml:space="preserve">      </t>
    </r>
    <r>
      <rPr>
        <sz val="12"/>
        <rFont val="Times New Roman"/>
        <family val="1"/>
      </rPr>
      <t>Transport department has approved Bajaj 4 stroke ( rear engine ) LPG auto rickshaw in Bi- fuel mode</t>
    </r>
  </si>
  <si>
    <r>
      <t>Ø</t>
    </r>
    <r>
      <rPr>
        <sz val="7"/>
        <rFont val="Times New Roman"/>
        <family val="1"/>
      </rPr>
      <t xml:space="preserve">      </t>
    </r>
    <r>
      <rPr>
        <sz val="12"/>
        <rFont val="Times New Roman"/>
        <family val="1"/>
      </rPr>
      <t>5% ethanol blended petrol is being supplied in all districts from 01.10.2003.</t>
    </r>
  </si>
  <si>
    <r>
      <t>Ø</t>
    </r>
    <r>
      <rPr>
        <sz val="7"/>
        <rFont val="Times New Roman"/>
        <family val="1"/>
      </rPr>
      <t xml:space="preserve">      </t>
    </r>
    <r>
      <rPr>
        <sz val="12"/>
        <rFont val="Times New Roman"/>
        <family val="1"/>
      </rPr>
      <t>Regular check on adulteration of fuel is being conducted by Food and Civil Supplies Department.</t>
    </r>
  </si>
  <si>
    <r>
      <t>Ø</t>
    </r>
    <r>
      <rPr>
        <sz val="7"/>
        <rFont val="Times New Roman"/>
        <family val="1"/>
      </rPr>
      <t xml:space="preserve">      </t>
    </r>
    <r>
      <rPr>
        <sz val="12"/>
        <rFont val="Times New Roman"/>
        <family val="1"/>
      </rPr>
      <t>Goods vehicles carrying construction materials are allowed within ORR only during 10 PM to 6AM for unloading.</t>
    </r>
  </si>
  <si>
    <r>
      <t>Ø</t>
    </r>
    <r>
      <rPr>
        <sz val="7"/>
        <rFont val="Times New Roman"/>
        <family val="1"/>
      </rPr>
      <t xml:space="preserve">      </t>
    </r>
    <r>
      <rPr>
        <sz val="12"/>
        <rFont val="Times New Roman"/>
        <family val="1"/>
      </rPr>
      <t>Modernization of Emission testing Centers for issue of “Pollution Under Control” Certificate bearing photograph of the tested vehicle using Web camera by the Transport Department.</t>
    </r>
  </si>
  <si>
    <r>
      <t>Ø</t>
    </r>
    <r>
      <rPr>
        <sz val="7"/>
        <rFont val="Times New Roman"/>
        <family val="1"/>
      </rPr>
      <t xml:space="preserve">      </t>
    </r>
    <r>
      <rPr>
        <sz val="12"/>
        <rFont val="Times New Roman"/>
        <family val="1"/>
      </rPr>
      <t>Karnataka State Pollution Control Board to take action to promote use of cleaner fuels used by major industries in Generator sets and boilers.</t>
    </r>
  </si>
  <si>
    <t>4.18.4</t>
  </si>
  <si>
    <t>Major City Specific Action Plan in Chennai</t>
  </si>
  <si>
    <r>
      <t>Ø</t>
    </r>
    <r>
      <rPr>
        <sz val="7"/>
        <rFont val="Times New Roman"/>
        <family val="1"/>
      </rPr>
      <t xml:space="preserve">      </t>
    </r>
    <r>
      <rPr>
        <sz val="12"/>
        <rFont val="Times New Roman"/>
        <family val="1"/>
      </rPr>
      <t>Bharat Stage – III norms have been introduced in Chennai.</t>
    </r>
  </si>
  <si>
    <r>
      <t>Ø</t>
    </r>
    <r>
      <rPr>
        <sz val="7"/>
        <rFont val="Times New Roman"/>
        <family val="1"/>
      </rPr>
      <t xml:space="preserve">      </t>
    </r>
    <r>
      <rPr>
        <sz val="12"/>
        <rFont val="Times New Roman"/>
        <family val="1"/>
      </rPr>
      <t>Unleaded gasoline and low sulphur diesel are being supplied in Chennai.</t>
    </r>
  </si>
  <si>
    <r>
      <t>Ø</t>
    </r>
    <r>
      <rPr>
        <sz val="7"/>
        <rFont val="Times New Roman"/>
        <family val="1"/>
      </rPr>
      <t xml:space="preserve">      </t>
    </r>
    <r>
      <rPr>
        <sz val="12"/>
        <rFont val="Times New Roman"/>
        <family val="1"/>
      </rPr>
      <t xml:space="preserve">Pollution Under Control Certificate has been made mandatory.  </t>
    </r>
  </si>
  <si>
    <r>
      <t>Ø</t>
    </r>
    <r>
      <rPr>
        <sz val="7"/>
        <rFont val="Times New Roman"/>
        <family val="1"/>
      </rPr>
      <t xml:space="preserve">      </t>
    </r>
    <r>
      <rPr>
        <sz val="12"/>
        <rFont val="Times New Roman"/>
        <family val="1"/>
      </rPr>
      <t>Pre mixed 2T oil dispensers have been installed in most of the retail outlets in Chennai City.</t>
    </r>
  </si>
  <si>
    <r>
      <t>Ø</t>
    </r>
    <r>
      <rPr>
        <sz val="7"/>
        <rFont val="Times New Roman"/>
        <family val="1"/>
      </rPr>
      <t xml:space="preserve">      </t>
    </r>
    <r>
      <rPr>
        <sz val="12"/>
        <rFont val="Times New Roman"/>
        <family val="1"/>
      </rPr>
      <t>The Motor Spirit and High Speed Diesel (Regulation &amp; Supply and Distribution and Prevention of malpractices) order 1998 has been republished by the Government of Tamilnadu with the intention to curb malpractices such as adulteration etc.,</t>
    </r>
  </si>
  <si>
    <r>
      <t>Ø</t>
    </r>
    <r>
      <rPr>
        <sz val="7"/>
        <rFont val="Times New Roman"/>
        <family val="1"/>
      </rPr>
      <t xml:space="preserve">      </t>
    </r>
    <r>
      <rPr>
        <sz val="12"/>
        <rFont val="Times New Roman"/>
        <family val="1"/>
      </rPr>
      <t>LPG supply is being implemented by oil companies, Oil companies have promised to setup 28 Auto ALP dispensing station (ALDS).  Presently five ALDS are functioning.</t>
    </r>
  </si>
  <si>
    <r>
      <t>Ø</t>
    </r>
    <r>
      <rPr>
        <sz val="7"/>
        <rFont val="Times New Roman"/>
        <family val="1"/>
      </rPr>
      <t xml:space="preserve">      </t>
    </r>
    <r>
      <rPr>
        <sz val="12"/>
        <rFont val="Times New Roman"/>
        <family val="1"/>
      </rPr>
      <t>Mass Rapid Transit System (MRTS) and electric trains are operated by Southern Railways.</t>
    </r>
  </si>
  <si>
    <r>
      <t>Ø</t>
    </r>
    <r>
      <rPr>
        <sz val="7"/>
        <rFont val="Times New Roman"/>
        <family val="1"/>
      </rPr>
      <t xml:space="preserve">      </t>
    </r>
    <r>
      <rPr>
        <sz val="12"/>
        <rFont val="Times New Roman"/>
        <family val="1"/>
      </rPr>
      <t>Power  plants have been insisted to provide scrubber for the control of emissions</t>
    </r>
  </si>
  <si>
    <r>
      <t>Ø</t>
    </r>
    <r>
      <rPr>
        <sz val="7"/>
        <rFont val="Times New Roman"/>
        <family val="1"/>
      </rPr>
      <t xml:space="preserve">      </t>
    </r>
    <r>
      <rPr>
        <sz val="12"/>
        <rFont val="Times New Roman"/>
        <family val="1"/>
      </rPr>
      <t>For all the process emission sources and boiler of higher capacity air pollution control measures such as dust collectors and wet scrubbers are insisted by Tamil Nadu Pollution Control Board.</t>
    </r>
  </si>
  <si>
    <r>
      <t>Ø</t>
    </r>
    <r>
      <rPr>
        <sz val="7"/>
        <rFont val="Times New Roman"/>
        <family val="1"/>
      </rPr>
      <t xml:space="preserve">      </t>
    </r>
    <r>
      <rPr>
        <sz val="12"/>
        <rFont val="Times New Roman"/>
        <family val="1"/>
      </rPr>
      <t>The industrial units are also insisted to switch over to cleaner fuels such as LSHS, LDO etc., to control the SO</t>
    </r>
    <r>
      <rPr>
        <vertAlign val="subscript"/>
        <sz val="12"/>
        <rFont val="Times New Roman"/>
        <family val="1"/>
      </rPr>
      <t>2</t>
    </r>
    <r>
      <rPr>
        <sz val="12"/>
        <rFont val="Times New Roman"/>
        <family val="1"/>
      </rPr>
      <t xml:space="preserve"> emission.</t>
    </r>
  </si>
  <si>
    <t>4.18.5 Major City Specific Action Plan in Kolkata</t>
  </si>
  <si>
    <t>i.Bharat State –III norms have been introduced in Kolkata</t>
  </si>
  <si>
    <t>ii.Supply, Distribution and Selling of Loose 2T oil in Kolkata Metropolitan Area  (KMA) has been Banned from 01.10.2001 and Selling of Premixed Fuel oil made Mandatory within KMA from 15.11.2001.</t>
  </si>
  <si>
    <t>iii.</t>
  </si>
  <si>
    <t>Unleaded Petrol and Low Sulphur Petrol and Diesel made available within Kolkata and Howrah and adjoining agglomeration.</t>
  </si>
  <si>
    <t>iv.</t>
  </si>
  <si>
    <t>Availability of  Cleaner Automotive Fuel like LPG ensured in Kolkata.</t>
  </si>
  <si>
    <r>
      <t>v.</t>
    </r>
    <r>
      <rPr>
        <sz val="7"/>
        <rFont val="Times New Roman"/>
        <family val="1"/>
      </rPr>
      <t xml:space="preserve">                        </t>
    </r>
    <r>
      <rPr>
        <sz val="12"/>
        <rFont val="Times New Roman"/>
        <family val="1"/>
      </rPr>
      <t>Introduced Upgraded Auto Emission Testing Centre (PUC Centre)</t>
    </r>
  </si>
  <si>
    <t>B)</t>
  </si>
  <si>
    <t>Industrial Pollution Control</t>
  </si>
  <si>
    <r>
      <t>i.</t>
    </r>
    <r>
      <rPr>
        <sz val="7"/>
        <rFont val="Times New Roman"/>
        <family val="1"/>
      </rPr>
      <t xml:space="preserve">                        </t>
    </r>
    <r>
      <rPr>
        <sz val="12"/>
        <rFont val="Times New Roman"/>
        <family val="1"/>
      </rPr>
      <t>Stricter Locational   Policy for New Industrial Units</t>
    </r>
  </si>
  <si>
    <t>ii.Ensuring Regulatory Compliance by Grossly Polluting Industries</t>
  </si>
  <si>
    <t>iii.Introduction of Stricter Emission Standard for Boilers, Ceramic, Kilns, Foundries and Rolling Mills operating within Kolkata Metropolitan Areas.</t>
  </si>
  <si>
    <t>iv.Mandatory Use of Cleaner Fuel in Small Boilers, Ceramic Kilns and Rolling Mills operating within Kolkata Metropolitan Area.</t>
  </si>
  <si>
    <t xml:space="preserve">v.Discontinuance of Coal Supply to the industries which have been ordered to discontinue the use of coal.  </t>
  </si>
  <si>
    <t>vi.Environmental compliance by Cluster of Small Scale Industries is also ensured</t>
  </si>
  <si>
    <t>4.18.6 Major City Specific Action Plan in Hyderabad</t>
  </si>
  <si>
    <t xml:space="preserve">The measures include following </t>
  </si>
  <si>
    <r>
      <t>o</t>
    </r>
    <r>
      <rPr>
        <sz val="7"/>
        <rFont val="Times New Roman"/>
        <family val="1"/>
      </rPr>
      <t xml:space="preserve">                   </t>
    </r>
    <r>
      <rPr>
        <sz val="12"/>
        <rFont val="Times New Roman"/>
        <family val="1"/>
      </rPr>
      <t>Upgradation of existing Pollution under Control (PUC) centers with computer testing facility</t>
    </r>
  </si>
  <si>
    <r>
      <t>o</t>
    </r>
    <r>
      <rPr>
        <sz val="7"/>
        <rFont val="Times New Roman"/>
        <family val="1"/>
      </rPr>
      <t xml:space="preserve">                   </t>
    </r>
    <r>
      <rPr>
        <sz val="12"/>
        <rFont val="Times New Roman"/>
        <family val="1"/>
      </rPr>
      <t>Unleaded gasoline and low sulphur diesel are being supplied in Hyderabad</t>
    </r>
  </si>
  <si>
    <r>
      <t>o</t>
    </r>
    <r>
      <rPr>
        <sz val="7"/>
        <rFont val="Times New Roman"/>
        <family val="1"/>
      </rPr>
      <t xml:space="preserve">                   </t>
    </r>
    <r>
      <rPr>
        <sz val="12"/>
        <rFont val="Times New Roman"/>
        <family val="1"/>
      </rPr>
      <t>Introduction of mobile task forces to monitor the visibly  polluting vehicles.</t>
    </r>
  </si>
  <si>
    <r>
      <t>o</t>
    </r>
    <r>
      <rPr>
        <sz val="7"/>
        <rFont val="Times New Roman"/>
        <family val="1"/>
      </rPr>
      <t xml:space="preserve">                   </t>
    </r>
    <r>
      <rPr>
        <sz val="12"/>
        <rFont val="Times New Roman"/>
        <family val="1"/>
      </rPr>
      <t>Bharat Stage-III norms have been introduced in Hyderabad</t>
    </r>
  </si>
  <si>
    <r>
      <t>o</t>
    </r>
    <r>
      <rPr>
        <sz val="7"/>
        <rFont val="Times New Roman"/>
        <family val="1"/>
      </rPr>
      <t xml:space="preserve">                   </t>
    </r>
    <r>
      <rPr>
        <sz val="12"/>
        <rFont val="Times New Roman"/>
        <family val="1"/>
      </rPr>
      <t>Ban on sale of loose 2T oil.  Shall be dispensed through premixed dispensing stations</t>
    </r>
  </si>
  <si>
    <r>
      <t>o</t>
    </r>
    <r>
      <rPr>
        <sz val="7"/>
        <rFont val="Times New Roman"/>
        <family val="1"/>
      </rPr>
      <t xml:space="preserve">                   </t>
    </r>
    <r>
      <rPr>
        <sz val="12"/>
        <rFont val="Times New Roman"/>
        <family val="1"/>
      </rPr>
      <t>Establishment of LPG dispensing stations</t>
    </r>
  </si>
  <si>
    <r>
      <t>o</t>
    </r>
    <r>
      <rPr>
        <sz val="7"/>
        <rFont val="Times New Roman"/>
        <family val="1"/>
      </rPr>
      <t xml:space="preserve">                   </t>
    </r>
    <r>
      <rPr>
        <sz val="12"/>
        <rFont val="Times New Roman"/>
        <family val="1"/>
      </rPr>
      <t>Constitution of task forces to check the adulteration of oil and fuel</t>
    </r>
  </si>
  <si>
    <r>
      <t>o</t>
    </r>
    <r>
      <rPr>
        <sz val="7"/>
        <rFont val="Times New Roman"/>
        <family val="1"/>
      </rPr>
      <t xml:space="preserve">                   </t>
    </r>
    <r>
      <rPr>
        <sz val="12"/>
        <rFont val="Times New Roman"/>
        <family val="1"/>
      </rPr>
      <t>Introduction of multi model transport system</t>
    </r>
  </si>
  <si>
    <r>
      <t>o</t>
    </r>
    <r>
      <rPr>
        <sz val="7"/>
        <rFont val="Times New Roman"/>
        <family val="1"/>
      </rPr>
      <t xml:space="preserve">                   </t>
    </r>
    <r>
      <rPr>
        <sz val="12"/>
        <rFont val="Times New Roman"/>
        <family val="1"/>
      </rPr>
      <t>Urban Greening by Hyderabad Urban Development Authority (HUDA) is being carried out</t>
    </r>
  </si>
  <si>
    <r>
      <t>o</t>
    </r>
    <r>
      <rPr>
        <sz val="7"/>
        <rFont val="Times New Roman"/>
        <family val="1"/>
      </rPr>
      <t xml:space="preserve">                   </t>
    </r>
    <r>
      <rPr>
        <sz val="12"/>
        <rFont val="Times New Roman"/>
        <family val="1"/>
      </rPr>
      <t>Open space plantation by Municipal Corporation of Hyderabad (MCH) is being carried out</t>
    </r>
  </si>
  <si>
    <t>4.15 Noise Pollution</t>
  </si>
  <si>
    <r>
      <t>i)</t>
    </r>
    <r>
      <rPr>
        <sz val="7"/>
        <rFont val="Times New Roman"/>
        <family val="1"/>
      </rPr>
      <t xml:space="preserve">        </t>
    </r>
    <r>
      <rPr>
        <sz val="12"/>
        <rFont val="Times New Roman"/>
        <family val="1"/>
      </rPr>
      <t>Only those taxies are being registered in Delhi, which are meeting Bharat Stage-II norms.</t>
    </r>
  </si>
  <si>
    <r>
      <t>j)</t>
    </r>
    <r>
      <rPr>
        <sz val="7"/>
        <rFont val="Times New Roman"/>
        <family val="1"/>
      </rPr>
      <t xml:space="preserve">        </t>
    </r>
    <r>
      <rPr>
        <sz val="12"/>
        <rFont val="Times New Roman"/>
        <family val="1"/>
      </rPr>
      <t>Bharat State-II norms for Diesel 4 wheeler transport vehicles were introduced in NCT from 24</t>
    </r>
    <r>
      <rPr>
        <vertAlign val="superscript"/>
        <sz val="12"/>
        <rFont val="Times New Roman"/>
        <family val="1"/>
      </rPr>
      <t>th</t>
    </r>
    <r>
      <rPr>
        <sz val="12"/>
        <rFont val="Times New Roman"/>
        <family val="1"/>
      </rPr>
      <t xml:space="preserve"> October, 2001, in Greater Mumbai, Kolkata &amp; Chennai from 31.10.2001.</t>
    </r>
  </si>
  <si>
    <r>
      <t>k)</t>
    </r>
    <r>
      <rPr>
        <sz val="7"/>
        <rFont val="Times New Roman"/>
        <family val="1"/>
      </rPr>
      <t xml:space="preserve">      </t>
    </r>
    <r>
      <rPr>
        <sz val="12"/>
        <rFont val="Times New Roman"/>
        <family val="1"/>
      </rPr>
      <t>The expert committee on Auto Oil Policy was constituted during September 2001.  The interim report of the committee was submitted to Govt. on 1.1.2000, recommending Bharat Stage-III emission norms for all category of 4-wheelers in 7 mega cities from 2005 and rest of the country by 2010.  Final report of the committee has been submitted in September 2002 which includes road map for control of vehicular pollution up to 2010.</t>
    </r>
  </si>
  <si>
    <r>
      <t>l)</t>
    </r>
    <r>
      <rPr>
        <sz val="7"/>
        <rFont val="Times New Roman"/>
        <family val="1"/>
      </rPr>
      <t xml:space="preserve">                    </t>
    </r>
    <r>
      <rPr>
        <sz val="12"/>
        <rFont val="Times New Roman"/>
        <family val="1"/>
      </rPr>
      <t>Final report of the inter-Ministerial Task Force constituted by Ministry of   Petroleum &amp; Natural Gases at the instance of the Committee of Secretaries to evolve a long term policy for vehicular emission and auto fuel policy has been submitted which recommended introduction of Bharat Stage-II norms for 4-wheelers and next stage emission norms for 2/3 wheelers throughout the country from 2005 and introduction of Bharat stage III norms for four wheelers in 7-mega cities from 2005.</t>
    </r>
  </si>
  <si>
    <t>Fuel Quality Specifications</t>
  </si>
  <si>
    <t xml:space="preserve">For the first time diesel and gasoline fuel quality with respect to environment related parameters has been notified under EPA during April 1996.  </t>
  </si>
  <si>
    <r>
      <t>C</t>
    </r>
    <r>
      <rPr>
        <sz val="12"/>
        <rFont val="Times New Roman"/>
        <family val="1"/>
      </rPr>
      <t>)</t>
    </r>
  </si>
  <si>
    <t>Lubricants Quality:</t>
  </si>
  <si>
    <t xml:space="preserve">Specifications of 2T oil for two stroke engine with respect to smoke has been notified under EPA during September 1998 for implementation from 1.4.1999 throughout the country.  Pre-mix 2T oil dispenser has been installed at all petrol filling stations in Delhi so that excessive oil is not being used by the vehicle owners.  Sale of loose 2T oil has been banned from December 1998 in Delhi.  </t>
  </si>
  <si>
    <t>D)     Alternate Fuels:</t>
  </si>
  <si>
    <r>
      <t>a)</t>
    </r>
    <r>
      <rPr>
        <sz val="7"/>
        <rFont val="Times New Roman"/>
        <family val="1"/>
      </rPr>
      <t xml:space="preserve">      </t>
    </r>
    <r>
      <rPr>
        <sz val="12"/>
        <rFont val="Times New Roman"/>
        <family val="1"/>
      </rPr>
      <t>All Govt. vehicles were required to compulsorily fit CNG kit or catalytic converter by December 1996.</t>
    </r>
  </si>
  <si>
    <r>
      <t>b)</t>
    </r>
    <r>
      <rPr>
        <sz val="7"/>
        <rFont val="Times New Roman"/>
        <family val="1"/>
      </rPr>
      <t xml:space="preserve">      </t>
    </r>
    <r>
      <rPr>
        <sz val="12"/>
        <rFont val="Times New Roman"/>
        <family val="1"/>
      </rPr>
      <t>Custom duly on CNG kit has been excepted for promotion of CNG vehicles.</t>
    </r>
  </si>
  <si>
    <r>
      <t>c)</t>
    </r>
    <r>
      <rPr>
        <sz val="7"/>
        <rFont val="Times New Roman"/>
        <family val="1"/>
      </rPr>
      <t xml:space="preserve">      </t>
    </r>
    <r>
      <rPr>
        <sz val="12"/>
        <rFont val="Times New Roman"/>
        <family val="1"/>
      </rPr>
      <t>Emission norms for CNG vehicles have been notified under Motor Vehicles Rule Vide GSR 853 (E) dated 19.11.2001.</t>
    </r>
  </si>
  <si>
    <r>
      <t>d)</t>
    </r>
    <r>
      <rPr>
        <sz val="7"/>
        <rFont val="Times New Roman"/>
        <family val="1"/>
      </rPr>
      <t xml:space="preserve">      </t>
    </r>
    <r>
      <rPr>
        <sz val="12"/>
        <rFont val="Times New Roman"/>
        <family val="1"/>
      </rPr>
      <t>LPG is now being used as alternate fuel for motor vehicles after making amendments in CMVR.   Emission norms for LPG vehicles have been notified vide GSR 284 (E) dated 24.4.2001.</t>
    </r>
  </si>
  <si>
    <r>
      <t>e)</t>
    </r>
    <r>
      <rPr>
        <sz val="7"/>
        <rFont val="Times New Roman"/>
        <family val="1"/>
      </rPr>
      <t xml:space="preserve">      </t>
    </r>
    <r>
      <rPr>
        <sz val="12"/>
        <rFont val="Times New Roman"/>
        <family val="1"/>
      </rPr>
      <t>Battery driven vehicles have been introduced in few corridors in Delhi</t>
    </r>
  </si>
  <si>
    <t xml:space="preserve">E) Restriction of Grossly polluting Vehicles </t>
  </si>
  <si>
    <t>a. Registration of new auto rickshaws with conventional engine has been banned from May 1996 from May 1996 and registration of Defense Service and Govt. auctioned vehicles has been banned from April 1994 in Delhi.</t>
  </si>
  <si>
    <t>b. 20 years old commercial vehicles were phased out from October 1998, 17 year old commercial vehicles has been phased out from November 1998 and 15 year old commercial vehicle from December 1998 in Delhi.</t>
  </si>
  <si>
    <t>c. Registration on alternation  of vehicles by replacing petrol engine with diesel has been banned from 1.4.1998 in Delhi.</t>
  </si>
  <si>
    <r>
      <t>F)</t>
    </r>
    <r>
      <rPr>
        <sz val="12"/>
        <rFont val="Times New Roman"/>
        <family val="1"/>
      </rPr>
      <t xml:space="preserve"> </t>
    </r>
  </si>
  <si>
    <t>Traffic Management</t>
  </si>
  <si>
    <t>a. Restriction has been imposed on goods vehicles during day time from August 1999 in Delhi.</t>
  </si>
  <si>
    <t>b. Left lane has been made exclusive to buses and other HMV in Delhi.</t>
  </si>
  <si>
    <t>c. Time clocks have been installed in important red lights to enable the drivers to switch off their vehicles depending on the time left in the time clocks.</t>
  </si>
  <si>
    <t>Carbon Dioxide                        (Parts Per Million)</t>
  </si>
  <si>
    <t>Emissions from Fossil Fuel Burning (Million Tonnes of Carbon)</t>
  </si>
  <si>
    <t xml:space="preserve">    2002(P)</t>
  </si>
  <si>
    <t>Source: The Energy and Resources Institute</t>
  </si>
  <si>
    <t>P       :  Provisional</t>
  </si>
  <si>
    <r>
      <t>TABLE 4.13.9(a): TOTAL ABSOLUTE EMISSIONS of CO</t>
    </r>
    <r>
      <rPr>
        <b/>
        <vertAlign val="subscript"/>
        <sz val="11"/>
        <color indexed="16"/>
        <rFont val="Arial"/>
        <family val="2"/>
      </rPr>
      <t>2</t>
    </r>
    <r>
      <rPr>
        <b/>
        <sz val="11"/>
        <color indexed="16"/>
        <rFont val="Arial"/>
        <family val="2"/>
      </rPr>
      <t xml:space="preserve"> FROM THE POWER SECTOR BY REGION FOR THE YEAR 2005-06 TO 2009-10</t>
    </r>
  </si>
  <si>
    <r>
      <t>Absolute Emissions Total (Million tCO</t>
    </r>
    <r>
      <rPr>
        <vertAlign val="subscript"/>
        <sz val="10"/>
        <rFont val="Arial"/>
        <family val="2"/>
      </rPr>
      <t>2</t>
    </r>
    <r>
      <rPr>
        <sz val="10"/>
        <rFont val="Arial"/>
        <family val="0"/>
      </rPr>
      <t>)</t>
    </r>
  </si>
  <si>
    <t>2008-10</t>
  </si>
  <si>
    <t>Source : Central Electriciity Authority</t>
  </si>
  <si>
    <r>
      <t>TABLE 4.13.9(b):  EMISSION FACTORS  OF CO</t>
    </r>
    <r>
      <rPr>
        <b/>
        <vertAlign val="subscript"/>
        <sz val="11"/>
        <color indexed="16"/>
        <rFont val="Arial"/>
        <family val="2"/>
      </rPr>
      <t>2</t>
    </r>
    <r>
      <rPr>
        <b/>
        <sz val="11"/>
        <color indexed="16"/>
        <rFont val="Arial"/>
        <family val="2"/>
      </rPr>
      <t xml:space="preserve"> FOR 2009-10 </t>
    </r>
  </si>
  <si>
    <r>
      <t>(in tCO</t>
    </r>
    <r>
      <rPr>
        <vertAlign val="subscript"/>
        <sz val="10"/>
        <rFont val="Arial"/>
        <family val="2"/>
      </rPr>
      <t>2</t>
    </r>
    <r>
      <rPr>
        <sz val="10"/>
        <rFont val="Arial"/>
        <family val="2"/>
      </rPr>
      <t>/MWh)</t>
    </r>
  </si>
  <si>
    <t>Note:  Average is the average emission of all stations in the grid, weighted by net generation                                                                                                                                    OM is the average emission from all stations excluding the low cost/must run sources                                                    BM  is the average emission of the 20% (by net generation) most recent  capacity addition in the grid.</t>
  </si>
  <si>
    <r>
      <t>TABLE 4.13.9 (c): SPECIFIC EMISSIONS (WEIGHTED AVERAGE) OF CO</t>
    </r>
    <r>
      <rPr>
        <b/>
        <vertAlign val="subscript"/>
        <sz val="11"/>
        <color indexed="16"/>
        <rFont val="Arial"/>
        <family val="2"/>
      </rPr>
      <t>2</t>
    </r>
    <r>
      <rPr>
        <b/>
        <sz val="11"/>
        <color indexed="16"/>
        <rFont val="Arial"/>
        <family val="2"/>
      </rPr>
      <t xml:space="preserve"> FOR  FOSSIL FUEL-FIRED STATIONS IN 2009-10</t>
    </r>
  </si>
  <si>
    <r>
      <t>(tCO</t>
    </r>
    <r>
      <rPr>
        <vertAlign val="subscript"/>
        <sz val="10"/>
        <rFont val="Arial"/>
        <family val="2"/>
      </rPr>
      <t>2</t>
    </r>
    <r>
      <rPr>
        <sz val="10"/>
        <rFont val="Arial"/>
        <family val="2"/>
      </rPr>
      <t>/MWh)</t>
    </r>
  </si>
  <si>
    <r>
      <t>4.12.10</t>
    </r>
    <r>
      <rPr>
        <b/>
        <sz val="12"/>
        <rFont val="Times New Roman"/>
        <family val="1"/>
      </rPr>
      <t xml:space="preserve"> Natural gas is also an important fuel in India as evident from the following table 4.12.8. </t>
    </r>
  </si>
  <si>
    <t>The details of production and utilization of Natural Gas in India from 1970-71 to 2008-09 is depicted in Table 4.12.9 annexure 4.</t>
  </si>
  <si>
    <t>As evident from the chart 4.12.1 in India, 38.2% of natural gas is being utilized by power generation sector followed by fertilizer industry (27.53%) and as industrial fuel (17.92%).</t>
  </si>
  <si>
    <t>The time series data of Industry wise off –take of Natural gas in India is available in table 4.12.10 at annexure 4.</t>
  </si>
  <si>
    <t>TABLE 4.12.9 : GROSS AND NET PRODUCTION &amp; UTILISATION OF NATURAL GAS  IN INDIA</t>
  </si>
  <si>
    <t>4. 13 Power Sector</t>
  </si>
  <si>
    <t>The details of total registered motor vehicles in India by State/ UT for 2005 &amp; 2006 are available in table  4.7.1, 4.7.2</t>
  </si>
  <si>
    <t>TABLE 4.7.2  : NUMBER OF MOTOR VEHICLES REGISTERED IN INDIA (TAXED AND TAX-EXEMPTED)</t>
  </si>
  <si>
    <t>AIR AND TRANSPORT</t>
  </si>
  <si>
    <t>( Number)</t>
  </si>
  <si>
    <t>Two-Wheelers</t>
  </si>
  <si>
    <t>Auto-Rickshaws</t>
  </si>
  <si>
    <t>Taxis</t>
  </si>
  <si>
    <t>Buses</t>
  </si>
  <si>
    <t>Goods Vehicles #</t>
  </si>
  <si>
    <t>Misce-llaneous ##</t>
  </si>
  <si>
    <t>Total No. of Vehicles</t>
  </si>
  <si>
    <t xml:space="preserve">1999-2000 </t>
  </si>
  <si>
    <t>10320000*</t>
  </si>
  <si>
    <t>7457000$</t>
  </si>
  <si>
    <t>2005-06 (P)</t>
  </si>
  <si>
    <t>7921000$</t>
  </si>
  <si>
    <t xml:space="preserve">      Source:  Transport Research Wing, Ministry of Road Transport &amp; Highways .</t>
  </si>
  <si>
    <r>
      <t xml:space="preserve">  #    :</t>
    </r>
    <r>
      <rPr>
        <sz val="10"/>
        <rFont val="Arial"/>
        <family val="2"/>
      </rPr>
      <t xml:space="preserve">    Includes trucks three and four wheelers used for carrying goods.</t>
    </r>
  </si>
  <si>
    <r>
      <t xml:space="preserve">  </t>
    </r>
    <r>
      <rPr>
        <b/>
        <sz val="10"/>
        <rFont val="Arial"/>
        <family val="2"/>
      </rPr>
      <t>##  :</t>
    </r>
    <r>
      <rPr>
        <sz val="10"/>
        <rFont val="Arial"/>
        <family val="2"/>
      </rPr>
      <t xml:space="preserve">    Includes tractors and trailers.        </t>
    </r>
  </si>
  <si>
    <t xml:space="preserve"> (b)   :    Includes Omini Buses</t>
  </si>
  <si>
    <t>@  :  Included in cars</t>
  </si>
  <si>
    <t>Car, Jeeps and Taxis</t>
  </si>
  <si>
    <t>Auto Rickshaws &amp; others</t>
  </si>
  <si>
    <t>P-</t>
  </si>
  <si>
    <t xml:space="preserve">Provisional </t>
  </si>
  <si>
    <t xml:space="preserve">    </t>
  </si>
  <si>
    <t>TABLE   4.7.1 : TOTAL REGISTERED MOTOR VEHICLES IN INDIA  BY STATES/UTs</t>
  </si>
  <si>
    <t xml:space="preserve">                                                                         (as on 31st March, 2006)                                                       Contd.  </t>
  </si>
  <si>
    <t xml:space="preserve">                                        (as on 31st March, 2006)</t>
  </si>
  <si>
    <t xml:space="preserve"> Concluded</t>
  </si>
  <si>
    <t>States/UT</t>
  </si>
  <si>
    <t>Grand Total (Transport +Non- Tpt.)</t>
  </si>
  <si>
    <t>Multi-exied/Articulated Vehicles/Trucks &amp; Lorries</t>
  </si>
  <si>
    <t>Light Motor Vehicles (Passengers)</t>
  </si>
  <si>
    <t xml:space="preserve">Cars </t>
  </si>
  <si>
    <t>Tractors</t>
  </si>
  <si>
    <t>Total Non- Tpt.</t>
  </si>
  <si>
    <t>Arunachal Pradesh*</t>
  </si>
  <si>
    <t xml:space="preserve">Assam </t>
  </si>
  <si>
    <t>Goa (c )</t>
  </si>
  <si>
    <t>..</t>
  </si>
  <si>
    <t xml:space="preserve">Manipur </t>
  </si>
  <si>
    <t xml:space="preserve">Meghalaya </t>
  </si>
  <si>
    <t>…</t>
  </si>
  <si>
    <t xml:space="preserve">Tamil Nadu </t>
  </si>
  <si>
    <t>#</t>
  </si>
  <si>
    <r>
      <t xml:space="preserve">A </t>
    </r>
    <r>
      <rPr>
        <i/>
        <sz val="10"/>
        <rFont val="Arial"/>
        <family val="2"/>
      </rPr>
      <t xml:space="preserve">&amp; </t>
    </r>
    <r>
      <rPr>
        <sz val="10"/>
        <rFont val="Arial"/>
        <family val="0"/>
      </rPr>
      <t>N Islands</t>
    </r>
  </si>
  <si>
    <t>Uts</t>
  </si>
  <si>
    <t xml:space="preserve">Total </t>
  </si>
  <si>
    <r>
      <t>Source</t>
    </r>
    <r>
      <rPr>
        <sz val="10"/>
        <rFont val="Arial"/>
        <family val="0"/>
      </rPr>
      <t xml:space="preserve"> :  Motor Transport Statistics of India,Transport Research Wing, Ministry of   Road Transport &amp; Highways</t>
    </r>
  </si>
  <si>
    <t>Source :  Motor Transport Statistics of India,Transport Research Wing, Ministry of   Road Transport &amp; Highways</t>
  </si>
  <si>
    <t>* :</t>
  </si>
  <si>
    <t>Total have been arrived at byadding the data relating to 1996-97 to the data on newly registered vehicles.</t>
  </si>
  <si>
    <t>Included in car</t>
  </si>
  <si>
    <t xml:space="preserve">: Included in Multi-Axled/Articulated Vehicles/Trucks &amp; Lorries </t>
  </si>
  <si>
    <t># :</t>
  </si>
  <si>
    <t>Included in tractors</t>
  </si>
  <si>
    <t>(c )    :</t>
  </si>
  <si>
    <t>LMV (passengers)  includes 6538  Motorcycles on hire also.</t>
  </si>
  <si>
    <t>(P) :- Totals are provisional, representing summation of available data.</t>
  </si>
  <si>
    <t>Totals have been arrived at by adding the data relating to 1996-97 to the data on newly registered vehicles.</t>
  </si>
  <si>
    <t>$$</t>
  </si>
  <si>
    <t>Incudes Omni Buses</t>
  </si>
  <si>
    <t>TABLE  4.3.4  :  NUMBER OF REGISTERED FACTORIES BY MANUFACTURING INDUSTRIES</t>
  </si>
  <si>
    <t>Manufacturing</t>
  </si>
  <si>
    <t>Electricity,                              Gas &amp; Water</t>
  </si>
  <si>
    <t>Repair Services &amp; Cold Storage</t>
  </si>
  <si>
    <t>All Activities</t>
  </si>
  <si>
    <t>1997-98 </t>
  </si>
  <si>
    <t>1998-99*</t>
  </si>
  <si>
    <t>1999-2000*</t>
  </si>
  <si>
    <t>2000-01*</t>
  </si>
  <si>
    <t>2001-02*</t>
  </si>
  <si>
    <t>2002-03*</t>
  </si>
  <si>
    <t>Source  :  Central Statistics Office</t>
  </si>
  <si>
    <r>
      <t>4.13.7 The generation of electric power produces more pollution</t>
    </r>
    <r>
      <rPr>
        <b/>
        <sz val="12"/>
        <color indexed="8"/>
        <rFont val="Times New Roman"/>
        <family val="1"/>
      </rPr>
      <t xml:space="preserve"> </t>
    </r>
    <r>
      <rPr>
        <sz val="12"/>
        <color indexed="8"/>
        <rFont val="Times New Roman"/>
        <family val="1"/>
      </rPr>
      <t>than any other single industry. The energy sources most commonly used for electricity production – fossil fuels such as coal, oil and natural gas –are known as non-renewable resources. They take millions of years to be formed in the crust of the earth by natural processes. Once burned to produce electricity, they are gone forever.  Burning fossil fuels such as coal or oil creates unwelcome by-products that pollute when released into our environment, changing the planet’s climate and harming ecosystems.</t>
    </r>
  </si>
  <si>
    <t xml:space="preserve">The table 4.13.9 (a), (b) &amp; (c) depict the enormous situation of harmful emissions by power sector. </t>
  </si>
  <si>
    <t>TABLE 4.12.5 :  PRODUCTION OF COAL FROM OPENCAST WORKING BY MECHANISATION  AND OVERBURDEN REMOVED DURING THE YEAR  2007</t>
  </si>
  <si>
    <t>TABLE 4.14.11 : STATE WISE RENEWABLE ENERGY CLUB</t>
  </si>
  <si>
    <t>TABLE  4.14.10 : STATE -WISE BREAK-UP OF THE ENERGY PARKS AS ON  31.01.2007</t>
  </si>
  <si>
    <r>
      <t>Absolute Emissions Total (Million tCO</t>
    </r>
    <r>
      <rPr>
        <vertAlign val="subscript"/>
        <sz val="12"/>
        <rFont val="Times New Roman"/>
        <family val="1"/>
      </rPr>
      <t>2</t>
    </r>
    <r>
      <rPr>
        <sz val="12"/>
        <rFont val="Times New Roman"/>
        <family val="1"/>
      </rPr>
      <t>)</t>
    </r>
  </si>
  <si>
    <t>Grid</t>
  </si>
  <si>
    <t>NEWNE</t>
  </si>
  <si>
    <t>Southern</t>
  </si>
  <si>
    <t>India</t>
  </si>
  <si>
    <r>
      <t>(in tCO</t>
    </r>
    <r>
      <rPr>
        <vertAlign val="subscript"/>
        <sz val="12"/>
        <rFont val="Times New Roman"/>
        <family val="1"/>
      </rPr>
      <t>2</t>
    </r>
    <r>
      <rPr>
        <sz val="12"/>
        <rFont val="Times New Roman"/>
        <family val="1"/>
      </rPr>
      <t>/MWh)</t>
    </r>
  </si>
  <si>
    <t>Average</t>
  </si>
  <si>
    <t>OM</t>
  </si>
  <si>
    <t>BM</t>
  </si>
  <si>
    <t>CM</t>
  </si>
  <si>
    <t>Note:  Average is the average emission of all stations in the grid, weighted by net generation.  OM is the average emission from all stations excluding the low cost/must run sources.  BM  is the average emission of the 20% (by net generation) most recent  capacity addition in the grid.</t>
  </si>
  <si>
    <t>CM is a weighted average of the OM and BM (here weighted 50:50)</t>
  </si>
  <si>
    <t>OM: operating margin</t>
  </si>
  <si>
    <t>BM: build margin</t>
  </si>
  <si>
    <t>CM: combined margin</t>
  </si>
  <si>
    <r>
      <t>(tCO</t>
    </r>
    <r>
      <rPr>
        <vertAlign val="subscript"/>
        <sz val="12"/>
        <rFont val="Times New Roman"/>
        <family val="1"/>
      </rPr>
      <t>2</t>
    </r>
    <r>
      <rPr>
        <sz val="12"/>
        <rFont val="Times New Roman"/>
        <family val="1"/>
      </rPr>
      <t>/MWh)</t>
    </r>
  </si>
  <si>
    <t>Diesel</t>
  </si>
  <si>
    <t>Oil</t>
  </si>
  <si>
    <t>Note: NEWNE Grid : Integrated Grid of Northern, Eastern, Western and North Eastern Region.</t>
  </si>
  <si>
    <t>s</t>
  </si>
  <si>
    <t xml:space="preserve">4.14 Renewable energy </t>
  </si>
  <si>
    <t xml:space="preserve">TABLE 4.14.1 : ESTIMATED POTENTIAL AND CUMULATIVE ACHIEVEMENTS </t>
  </si>
  <si>
    <t>TABLE  4.14.6: STATE -WISE DETAILS OF CUMULATIVE GRID INTERACTIVE RENEWABLE  POWER INSTALLED CAPACITY AS ON 31.03.2010</t>
  </si>
  <si>
    <t>TABLE 4.14.7  : STATE - WISE DETAILS OF GRID INTERACTIVE RENEWABLE  POWER INSTALLED CAPACITY DURING  2009-10</t>
  </si>
  <si>
    <r>
      <t>TABLE 4.3.1: STATE WISE LEVEL OF SO</t>
    </r>
    <r>
      <rPr>
        <b/>
        <vertAlign val="subscript"/>
        <sz val="11"/>
        <color indexed="16"/>
        <rFont val="Arial"/>
        <family val="2"/>
      </rPr>
      <t>2</t>
    </r>
    <r>
      <rPr>
        <b/>
        <sz val="11"/>
        <color indexed="16"/>
        <rFont val="Arial"/>
        <family val="2"/>
      </rPr>
      <t>, NO</t>
    </r>
    <r>
      <rPr>
        <b/>
        <vertAlign val="subscript"/>
        <sz val="11"/>
        <color indexed="16"/>
        <rFont val="Arial"/>
        <family val="2"/>
      </rPr>
      <t>2</t>
    </r>
    <r>
      <rPr>
        <b/>
        <sz val="11"/>
        <color indexed="16"/>
        <rFont val="Arial"/>
        <family val="2"/>
      </rPr>
      <t xml:space="preserve"> AND RSPM IN INDUSTRIAL  AREAS UNDER NATIONAL AMBIENT AIR QUALITY MONITORING PROGRAMME (NAMP) DURING 2008.</t>
    </r>
  </si>
  <si>
    <t>Sl</t>
  </si>
  <si>
    <t>Name of the State</t>
  </si>
  <si>
    <r>
      <t>SO</t>
    </r>
    <r>
      <rPr>
        <b/>
        <vertAlign val="subscript"/>
        <sz val="10"/>
        <rFont val="Arial"/>
        <family val="2"/>
      </rPr>
      <t>2</t>
    </r>
    <r>
      <rPr>
        <b/>
        <sz val="10"/>
        <rFont val="Arial"/>
        <family val="2"/>
      </rPr>
      <t xml:space="preserve"> µg/m</t>
    </r>
    <r>
      <rPr>
        <b/>
        <vertAlign val="superscript"/>
        <sz val="10"/>
        <rFont val="Arial"/>
        <family val="2"/>
      </rPr>
      <t>3</t>
    </r>
  </si>
  <si>
    <r>
      <t>NO</t>
    </r>
    <r>
      <rPr>
        <b/>
        <vertAlign val="subscript"/>
        <sz val="10"/>
        <rFont val="Arial"/>
        <family val="2"/>
      </rPr>
      <t>2</t>
    </r>
    <r>
      <rPr>
        <b/>
        <sz val="10"/>
        <rFont val="Arial"/>
        <family val="2"/>
      </rPr>
      <t xml:space="preserve"> µg/m</t>
    </r>
    <r>
      <rPr>
        <b/>
        <vertAlign val="superscript"/>
        <sz val="10"/>
        <rFont val="Arial"/>
        <family val="2"/>
      </rPr>
      <t>3</t>
    </r>
  </si>
  <si>
    <r>
      <t>RSPM</t>
    </r>
    <r>
      <rPr>
        <b/>
        <sz val="10"/>
        <rFont val="Arial"/>
        <family val="2"/>
      </rPr>
      <t xml:space="preserve"> µg/m</t>
    </r>
    <r>
      <rPr>
        <b/>
        <vertAlign val="superscript"/>
        <sz val="10"/>
        <rFont val="Arial"/>
        <family val="2"/>
      </rPr>
      <t>3</t>
    </r>
  </si>
  <si>
    <t>(Annual )</t>
  </si>
  <si>
    <t>Min</t>
  </si>
  <si>
    <t>Max</t>
  </si>
  <si>
    <t>Avg.</t>
  </si>
  <si>
    <t xml:space="preserve"> Andhra Pradesh</t>
  </si>
  <si>
    <t xml:space="preserve"> Goa</t>
  </si>
  <si>
    <t xml:space="preserve"> Gujarat</t>
  </si>
  <si>
    <t xml:space="preserve"> Haryana</t>
  </si>
  <si>
    <t xml:space="preserve"> Himachal Pradesh</t>
  </si>
  <si>
    <t xml:space="preserve"> Jharkhand</t>
  </si>
  <si>
    <t xml:space="preserve"> Karnataka</t>
  </si>
  <si>
    <t xml:space="preserve"> Kerala</t>
  </si>
  <si>
    <t xml:space="preserve"> Maharashtra</t>
  </si>
  <si>
    <t xml:space="preserve"> Madhya Pradesh</t>
  </si>
  <si>
    <t xml:space="preserve"> Orissa</t>
  </si>
  <si>
    <t xml:space="preserve"> Punjab</t>
  </si>
  <si>
    <t xml:space="preserve"> Rajasthan</t>
  </si>
  <si>
    <t xml:space="preserve"> Tamil Nadu </t>
  </si>
  <si>
    <t xml:space="preserve"> Uttar Pradesh</t>
  </si>
  <si>
    <t>Note : Data available as on date 15.04.09</t>
  </si>
  <si>
    <t>The details of State level air quality monitored under National Ambient Air Quality Monitoring Programme (NAMP) during 2008 in residential areas is presented in table 4.2.2.</t>
  </si>
  <si>
    <r>
      <t>TABLE  4.2.2  :  STATE WISE LEVEL OF SO</t>
    </r>
    <r>
      <rPr>
        <b/>
        <vertAlign val="subscript"/>
        <sz val="11"/>
        <color indexed="16"/>
        <rFont val="Arial"/>
        <family val="2"/>
      </rPr>
      <t>2</t>
    </r>
    <r>
      <rPr>
        <b/>
        <sz val="11"/>
        <color indexed="16"/>
        <rFont val="Arial"/>
        <family val="2"/>
      </rPr>
      <t>, NO</t>
    </r>
    <r>
      <rPr>
        <b/>
        <vertAlign val="subscript"/>
        <sz val="11"/>
        <color indexed="16"/>
        <rFont val="Arial"/>
        <family val="2"/>
      </rPr>
      <t xml:space="preserve">2 </t>
    </r>
    <r>
      <rPr>
        <b/>
        <sz val="11"/>
        <color indexed="16"/>
        <rFont val="Arial"/>
        <family val="2"/>
      </rPr>
      <t>AND RSPM IN RESIDENTIAL AREAS UNDER NATIONAL AMBIENT AIR QUALITY MONITORING PROGRAMME (NAMP) DURING 2008.</t>
    </r>
  </si>
  <si>
    <r>
      <t>RSPM µg/m</t>
    </r>
    <r>
      <rPr>
        <b/>
        <vertAlign val="superscript"/>
        <sz val="10"/>
        <rFont val="Arial"/>
        <family val="2"/>
      </rPr>
      <t>3</t>
    </r>
  </si>
  <si>
    <t xml:space="preserve"> Assam </t>
  </si>
  <si>
    <t xml:space="preserve"> Bihar </t>
  </si>
  <si>
    <t xml:space="preserve"> Meghalaya </t>
  </si>
  <si>
    <t xml:space="preserve"> Mizoram</t>
  </si>
  <si>
    <t xml:space="preserve"> Nagaland</t>
  </si>
  <si>
    <t>4.3 Industrial Emissions</t>
  </si>
  <si>
    <t xml:space="preserve">In India, Grid interactive Bio mass power plants are installed in 11 States.  The total installed capacity of bio mass plants are 1101.83 MW. </t>
  </si>
  <si>
    <t>Madhya Pradesh. The highest concentration of sulpher dioxide and oxides of nitrogen is, therefore, often found in cities located in these states. Some other industrial estates in Delhi, Punjab, Rajasthan and Andhra Pradesh are also becoming critical.</t>
  </si>
  <si>
    <t xml:space="preserve">TABLE  4.2.1 : NATIONAL AMBIENT AIR QUALITY STANDARDS (NAAQS) </t>
  </si>
  <si>
    <t xml:space="preserve">Pollutant </t>
  </si>
  <si>
    <t xml:space="preserve">Sulphur </t>
  </si>
  <si>
    <t>Oxides of</t>
  </si>
  <si>
    <t>Suspended</t>
  </si>
  <si>
    <t>Respirable Particulate Matter (RPM) (size less than 10 µm)</t>
  </si>
  <si>
    <t xml:space="preserve">Lead </t>
  </si>
  <si>
    <t xml:space="preserve">Carbon Monoxide (CO) </t>
  </si>
  <si>
    <t>Ammonia    #</t>
  </si>
  <si>
    <r>
      <t>Dioxide (SO</t>
    </r>
    <r>
      <rPr>
        <b/>
        <vertAlign val="subscript"/>
        <sz val="10"/>
        <rFont val="Arial"/>
        <family val="2"/>
      </rPr>
      <t>2</t>
    </r>
    <r>
      <rPr>
        <b/>
        <sz val="10"/>
        <rFont val="Arial"/>
        <family val="2"/>
      </rPr>
      <t>)</t>
    </r>
  </si>
  <si>
    <r>
      <t>Nitrogen (NO</t>
    </r>
    <r>
      <rPr>
        <b/>
        <vertAlign val="subscript"/>
        <sz val="10"/>
        <rFont val="Arial"/>
        <family val="2"/>
      </rPr>
      <t>2</t>
    </r>
    <r>
      <rPr>
        <b/>
        <sz val="10"/>
        <rFont val="Arial"/>
        <family val="2"/>
      </rPr>
      <t>)</t>
    </r>
  </si>
  <si>
    <t>Particulate</t>
  </si>
  <si>
    <t>Matter (SPM)</t>
  </si>
  <si>
    <t>Time Weighted</t>
  </si>
  <si>
    <t>Annual *</t>
  </si>
  <si>
    <t>24 hours**</t>
  </si>
  <si>
    <t>8 hours**</t>
  </si>
  <si>
    <t>1 hours</t>
  </si>
  <si>
    <r>
      <t>(µg/m</t>
    </r>
    <r>
      <rPr>
        <vertAlign val="superscript"/>
        <sz val="10"/>
        <rFont val="Arial"/>
        <family val="2"/>
      </rPr>
      <t>3</t>
    </r>
    <r>
      <rPr>
        <sz val="10"/>
        <rFont val="Arial"/>
        <family val="0"/>
      </rPr>
      <t>)</t>
    </r>
  </si>
  <si>
    <r>
      <t>(mg/m</t>
    </r>
    <r>
      <rPr>
        <vertAlign val="superscript"/>
        <sz val="10"/>
        <rFont val="Arial"/>
        <family val="2"/>
      </rPr>
      <t>3</t>
    </r>
    <r>
      <rPr>
        <sz val="10"/>
        <rFont val="Arial"/>
        <family val="0"/>
      </rPr>
      <t>)</t>
    </r>
  </si>
  <si>
    <t>Residential, Rural</t>
  </si>
  <si>
    <t>and Other Area</t>
  </si>
  <si>
    <t>Sensitive Area</t>
  </si>
  <si>
    <t>Methods of Measurement</t>
  </si>
  <si>
    <t>1. Improved West &amp; Gaeke Method</t>
  </si>
  <si>
    <t>1. Jacob &amp; Hochheiser Modified (Na- arsenic) Method</t>
  </si>
  <si>
    <r>
      <t>High volume sampling (Average flow rate not less than 1.1 m</t>
    </r>
    <r>
      <rPr>
        <vertAlign val="superscript"/>
        <sz val="10"/>
        <rFont val="Arial"/>
        <family val="2"/>
      </rPr>
      <t>3</t>
    </r>
    <r>
      <rPr>
        <sz val="10"/>
        <rFont val="Arial"/>
        <family val="0"/>
      </rPr>
      <t>/minute)</t>
    </r>
  </si>
  <si>
    <t>Respirable particulate matter sampier</t>
  </si>
  <si>
    <t>AAS Method after sampling using EPM 2000 or equivalent filter paper</t>
  </si>
  <si>
    <t>Non- Dispresive infra-red Spectroscopy</t>
  </si>
  <si>
    <t>-------</t>
  </si>
  <si>
    <t>2. Ultraviolet Fluorescence</t>
  </si>
  <si>
    <t>2. Gas phase Chemiluminiscence</t>
  </si>
  <si>
    <t>*        : Annual Arithmatic Mean of minimum 104 measurements in a year taken twice a week 24-hourly at uniform interval.</t>
  </si>
  <si>
    <t>**       : 24-hourly /8 -hourly values should be met 98% of the time in a year.  However  2% of time, it may exceed but not on two consecutive days.</t>
  </si>
  <si>
    <t>µm     : Micometer</t>
  </si>
  <si>
    <t>µg  : Microgram</t>
  </si>
  <si>
    <t xml:space="preserve">Note     : </t>
  </si>
  <si>
    <t>1. National Ambient  Air Quality Standards : The level of air  quality necessary with an adequate margin of safety necessary to protect the public health,  vegetation and property</t>
  </si>
  <si>
    <t xml:space="preserve">2. Whenever and wherever  two consecutive values exceed the limits specified above for the respective category, it would be considered adequate reason </t>
  </si>
  <si>
    <t xml:space="preserve">    to institute regular/continuous monitoring and further investigations.</t>
  </si>
  <si>
    <r>
      <t>3. The standards for H</t>
    </r>
    <r>
      <rPr>
        <vertAlign val="subscript"/>
        <sz val="10"/>
        <rFont val="Arial"/>
        <family val="2"/>
      </rPr>
      <t>2</t>
    </r>
    <r>
      <rPr>
        <sz val="10"/>
        <rFont val="Arial"/>
        <family val="0"/>
      </rPr>
      <t>s and CS</t>
    </r>
    <r>
      <rPr>
        <vertAlign val="subscript"/>
        <sz val="10"/>
        <rFont val="Arial"/>
        <family val="2"/>
      </rPr>
      <t>2</t>
    </r>
    <r>
      <rPr>
        <sz val="10"/>
        <rFont val="Arial"/>
        <family val="0"/>
      </rPr>
      <t xml:space="preserve"> have been notified seqerately vide GSR No. 7, dated December 22, 1998 under Rayon Industry.</t>
    </r>
  </si>
  <si>
    <t xml:space="preserve">    continuous monitoring and further investigations.</t>
  </si>
  <si>
    <t>CHAPTER FOUR</t>
  </si>
  <si>
    <t>ATMOSPHERE</t>
  </si>
  <si>
    <t xml:space="preserve">4.1 Introduction </t>
  </si>
  <si>
    <t>4.1.1 The atmosphere of Earth is a layer of gases surrounding the planet Earth that is retained by Earth's gravity. The atmosphere protects life on Earth by absorbing ultraviolet solar radiation, warming the surface through heat retention (greenhouse effect), and reducing temperature extremes between day and night.</t>
  </si>
  <si>
    <t xml:space="preserve">TABLE  4.1.1  :  AVERAGE GASEOUS COMPOSITION OF DRY  AIR IN THE TROPOSPHERE </t>
  </si>
  <si>
    <t>Dadra &amp; Nagar Haveli</t>
  </si>
  <si>
    <t>Daman &amp; Diu</t>
  </si>
  <si>
    <t>Kerala</t>
  </si>
  <si>
    <t>Tamil Nadu</t>
  </si>
  <si>
    <t>Lakshadweep</t>
  </si>
  <si>
    <t>Pondicherry</t>
  </si>
  <si>
    <t>West Bengal</t>
  </si>
  <si>
    <t>Sikkim</t>
  </si>
  <si>
    <t>Manipur</t>
  </si>
  <si>
    <t>Tripura</t>
  </si>
  <si>
    <t>Mizoram</t>
  </si>
  <si>
    <t>All-India</t>
  </si>
  <si>
    <t>Parameter</t>
  </si>
  <si>
    <t>1980-81</t>
  </si>
  <si>
    <t>1990-91</t>
  </si>
  <si>
    <t>1991-92</t>
  </si>
  <si>
    <t>1992-93</t>
  </si>
  <si>
    <t>1993-94</t>
  </si>
  <si>
    <t>1994-95</t>
  </si>
  <si>
    <t>Public sector</t>
  </si>
  <si>
    <t>Private sector</t>
  </si>
  <si>
    <t>1985-86</t>
  </si>
  <si>
    <t>Kerosene</t>
  </si>
  <si>
    <t>Karnataka</t>
  </si>
  <si>
    <t xml:space="preserve">    **     :  in gigawatts-hours</t>
  </si>
  <si>
    <t>1996-97</t>
  </si>
  <si>
    <t>Others</t>
  </si>
  <si>
    <t>Year</t>
  </si>
  <si>
    <t>Diesel &amp;</t>
  </si>
  <si>
    <t>Towns</t>
  </si>
  <si>
    <t>Electrified</t>
  </si>
  <si>
    <t>Villages</t>
  </si>
  <si>
    <t xml:space="preserve">                        </t>
  </si>
  <si>
    <t>1995-96</t>
  </si>
  <si>
    <t>Source : Central Electricity Authority</t>
  </si>
  <si>
    <t>Source    : Central Electricity Authority</t>
  </si>
  <si>
    <t>Total (All India)</t>
  </si>
  <si>
    <t>Thermal</t>
  </si>
  <si>
    <t>1997-98</t>
  </si>
  <si>
    <t>As on</t>
  </si>
  <si>
    <t>(Million tonnes)</t>
  </si>
  <si>
    <t>States</t>
  </si>
  <si>
    <t>1998-99</t>
  </si>
  <si>
    <t>Coal</t>
  </si>
  <si>
    <t>Lignite</t>
  </si>
  <si>
    <t>Tamilnadu</t>
  </si>
  <si>
    <t>Region/ State/ System</t>
  </si>
  <si>
    <t>Western Region</t>
  </si>
  <si>
    <t>Southern Region</t>
  </si>
  <si>
    <t>Andhra Pradeash</t>
  </si>
  <si>
    <t>Eastern Region</t>
  </si>
  <si>
    <t>D.V.C.</t>
  </si>
  <si>
    <t>North-Eastern Region</t>
  </si>
  <si>
    <t>All India</t>
  </si>
  <si>
    <t>Total Opencast Output</t>
  </si>
  <si>
    <t>Fully Mechanised</t>
  </si>
  <si>
    <t>COAL</t>
  </si>
  <si>
    <t>LIGNITE</t>
  </si>
  <si>
    <t>Belowground</t>
  </si>
  <si>
    <t>Opencast</t>
  </si>
  <si>
    <t>Overall</t>
  </si>
  <si>
    <t>Light Distillates</t>
  </si>
  <si>
    <t>Middle Distillates</t>
  </si>
  <si>
    <t>Liquified Petroleum Gas @</t>
  </si>
  <si>
    <t>Naphtha</t>
  </si>
  <si>
    <t>Aviation Turbine Fuel</t>
  </si>
  <si>
    <t>1970-71</t>
  </si>
  <si>
    <t>1971-72</t>
  </si>
  <si>
    <t>1217*</t>
  </si>
  <si>
    <t>1972-73</t>
  </si>
  <si>
    <t>1330*</t>
  </si>
  <si>
    <t>1973-74</t>
  </si>
  <si>
    <t>1438*</t>
  </si>
  <si>
    <t>1974-75</t>
  </si>
  <si>
    <t>1975-76</t>
  </si>
  <si>
    <t>1976-77</t>
  </si>
  <si>
    <t>1977-78</t>
  </si>
  <si>
    <t>1978-79</t>
  </si>
  <si>
    <t>1979-80</t>
  </si>
  <si>
    <t>1981-82</t>
  </si>
  <si>
    <t>1982-83</t>
  </si>
  <si>
    <t>1983-84</t>
  </si>
  <si>
    <t>1984-85</t>
  </si>
  <si>
    <t>1986-87</t>
  </si>
  <si>
    <t>1987-88</t>
  </si>
  <si>
    <t>1988-89</t>
  </si>
  <si>
    <t>1989-90</t>
  </si>
  <si>
    <t>Heavy Ends</t>
  </si>
  <si>
    <t>Others**</t>
  </si>
  <si>
    <t>Fuel Oil</t>
  </si>
  <si>
    <t>Lubricants</t>
  </si>
  <si>
    <t>Bitumen</t>
  </si>
  <si>
    <t>Crude Oil</t>
  </si>
  <si>
    <t>Petroleum Products</t>
  </si>
  <si>
    <t>Production</t>
  </si>
  <si>
    <t>Net Imports</t>
  </si>
  <si>
    <t>Gross Availability</t>
  </si>
  <si>
    <t>52927   10697</t>
  </si>
  <si>
    <t xml:space="preserve">Source : Ministry of Petroleum &amp; Natural Gas.              </t>
  </si>
  <si>
    <t>-</t>
  </si>
  <si>
    <t>Energy Purposes</t>
  </si>
  <si>
    <t>Non-Energy Purposes</t>
  </si>
  <si>
    <t>Industrial Fuel</t>
  </si>
  <si>
    <t>Tea Plantation</t>
  </si>
  <si>
    <t>Fertilizer Industry</t>
  </si>
  <si>
    <t>1995-96 $</t>
  </si>
  <si>
    <t>1996-97 $</t>
  </si>
  <si>
    <t>1997-98 $</t>
  </si>
  <si>
    <t>1998-99 $</t>
  </si>
  <si>
    <t>1999-00</t>
  </si>
  <si>
    <r>
      <t xml:space="preserve"> Source   </t>
    </r>
    <r>
      <rPr>
        <b/>
        <sz val="10"/>
        <rFont val="Arial"/>
        <family val="2"/>
      </rPr>
      <t xml:space="preserve"> : </t>
    </r>
    <r>
      <rPr>
        <sz val="10"/>
        <rFont val="Arial"/>
        <family val="0"/>
      </rPr>
      <t xml:space="preserve"> Central Electricity Authority</t>
    </r>
  </si>
  <si>
    <t>Total (Utilities)</t>
  </si>
  <si>
    <t>(in MU units)</t>
  </si>
  <si>
    <t>(000' Tonne)</t>
  </si>
  <si>
    <t>(Million cubic metre)</t>
  </si>
  <si>
    <t>Gross Production</t>
  </si>
  <si>
    <t>Source : Ministry of Petroleum &amp; Natural Gas.</t>
  </si>
  <si>
    <t xml:space="preserve">2000-01 </t>
  </si>
  <si>
    <t xml:space="preserve">1999-00 </t>
  </si>
  <si>
    <t>Sl. No.</t>
  </si>
  <si>
    <t>I.</t>
  </si>
  <si>
    <t>II.</t>
  </si>
  <si>
    <t>III.</t>
  </si>
  <si>
    <t>IV.</t>
  </si>
  <si>
    <t>V.</t>
  </si>
  <si>
    <t>Sl.         No.</t>
  </si>
  <si>
    <t xml:space="preserve">Sl. No. </t>
  </si>
  <si>
    <t>Sl No.</t>
  </si>
  <si>
    <t>India (Total)</t>
  </si>
  <si>
    <t xml:space="preserve">Source :  Ministry of Petroleum &amp; Natural Gas.               </t>
  </si>
  <si>
    <t>(MW)</t>
  </si>
  <si>
    <t>Project Status</t>
  </si>
  <si>
    <t>Biomass Power</t>
  </si>
  <si>
    <t>Cogeneration</t>
  </si>
  <si>
    <t>MW</t>
  </si>
  <si>
    <t>Nos</t>
  </si>
  <si>
    <t>Commissioned</t>
  </si>
  <si>
    <t>2000-01</t>
  </si>
  <si>
    <t>Andaman and Nicobar Islands</t>
  </si>
  <si>
    <t>Dadra and Nagar Haveli</t>
  </si>
  <si>
    <t xml:space="preserve">Gujarat </t>
  </si>
  <si>
    <t>State/UT</t>
  </si>
  <si>
    <t>I</t>
  </si>
  <si>
    <t>Chhattisgarh</t>
  </si>
  <si>
    <t>Jharkhand</t>
  </si>
  <si>
    <t>II</t>
  </si>
  <si>
    <r>
      <t xml:space="preserve">        P</t>
    </r>
    <r>
      <rPr>
        <sz val="10"/>
        <rFont val="Arial"/>
        <family val="2"/>
      </rPr>
      <t xml:space="preserve"> : Provisional    </t>
    </r>
  </si>
  <si>
    <t>2001-02</t>
  </si>
  <si>
    <r>
      <t xml:space="preserve">     P </t>
    </r>
    <r>
      <rPr>
        <sz val="10"/>
        <rFont val="Arial"/>
        <family val="2"/>
      </rPr>
      <t xml:space="preserve">   : Provisional     </t>
    </r>
  </si>
  <si>
    <t>Jharkhand (Gondawana)</t>
  </si>
  <si>
    <t>Chhatisgarh (Gondawana)</t>
  </si>
  <si>
    <t xml:space="preserve">Jharkhand </t>
  </si>
  <si>
    <t xml:space="preserve">Madhya Pradesh </t>
  </si>
  <si>
    <t>Chhatisgarh</t>
  </si>
  <si>
    <t xml:space="preserve">Bihar </t>
  </si>
  <si>
    <t>A. &amp; N. Islands</t>
  </si>
  <si>
    <t>III</t>
  </si>
  <si>
    <t>IV</t>
  </si>
  <si>
    <t>V</t>
  </si>
  <si>
    <t>Thermal*</t>
  </si>
  <si>
    <t>Uttaranchal</t>
  </si>
  <si>
    <t>120 lakh</t>
  </si>
  <si>
    <t>20 MW/sq.km</t>
  </si>
  <si>
    <t>Source:  Ministry of Non-Conventional Energy Sources</t>
  </si>
  <si>
    <t xml:space="preserve">  States </t>
  </si>
  <si>
    <t xml:space="preserve">  Union Territory</t>
  </si>
  <si>
    <r>
      <t>KVIC</t>
    </r>
    <r>
      <rPr>
        <sz val="10"/>
        <rFont val="Arial"/>
        <family val="0"/>
      </rPr>
      <t xml:space="preserve">   :  Khadi and Village Industries Commission</t>
    </r>
  </si>
  <si>
    <t>@</t>
  </si>
  <si>
    <t>Wind @</t>
  </si>
  <si>
    <t>Bihar (Gondawana)</t>
  </si>
  <si>
    <t>Petroleum Coke</t>
  </si>
  <si>
    <t>High Speed Diesel oil</t>
  </si>
  <si>
    <t>Re-injected</t>
  </si>
  <si>
    <t>Power Generation</t>
  </si>
  <si>
    <t>(Million Cubic Metre)</t>
  </si>
  <si>
    <t>Output Per Man Year</t>
  </si>
  <si>
    <t>Output Per Manshift</t>
  </si>
  <si>
    <t>Under implementation</t>
  </si>
  <si>
    <t>*      :  Including Coal, Lignite, Diesel &amp; Gas based stations</t>
  </si>
  <si>
    <t>Chhatisgharh</t>
  </si>
  <si>
    <t>( Mega Watts)</t>
  </si>
  <si>
    <t>2002-03</t>
  </si>
  <si>
    <t>Light Diesel Oil</t>
  </si>
  <si>
    <t xml:space="preserve">       *   :  Estimated from calendar year figures</t>
  </si>
  <si>
    <t xml:space="preserve">Source :  Ministry of Petroleum &amp; Natural Gas.     </t>
  </si>
  <si>
    <t xml:space="preserve">       ** :   Includes those of light distillates, middle distillates and heavy ends.        </t>
  </si>
  <si>
    <t>Andhra Pradesh (Gondawana)</t>
  </si>
  <si>
    <t>Maharashtra (Gondawana)</t>
  </si>
  <si>
    <t>Orissa (Gondawana)</t>
  </si>
  <si>
    <t>Uttar Pradesh (Gondawana)</t>
  </si>
  <si>
    <t>West Bengal (Gondawana)</t>
  </si>
  <si>
    <t>1-1-2003</t>
  </si>
  <si>
    <t>1-1-2004</t>
  </si>
  <si>
    <t>Madhya Pradesh (Gondawana)</t>
  </si>
  <si>
    <t>A &amp; N Islands</t>
  </si>
  <si>
    <t>Estimated Potential</t>
  </si>
  <si>
    <t>( Tonnes)</t>
  </si>
  <si>
    <t xml:space="preserve">Overburden Removed (in '000 Cubic metres) </t>
  </si>
  <si>
    <t xml:space="preserve">              </t>
  </si>
  <si>
    <t>(Tonnes)</t>
  </si>
  <si>
    <t xml:space="preserve">             </t>
  </si>
  <si>
    <t>2003-04</t>
  </si>
  <si>
    <t>Arunachal Pradesh (Tertiary)</t>
  </si>
  <si>
    <t>Assam (Tertiary)</t>
  </si>
  <si>
    <t>Meghalaya (Tertiary)</t>
  </si>
  <si>
    <t>Nagaland (Tertiary)</t>
  </si>
  <si>
    <t>Source : Office of the Coal Controller, Kolkata</t>
  </si>
  <si>
    <r>
      <t xml:space="preserve">  I.</t>
    </r>
    <r>
      <rPr>
        <sz val="12"/>
        <rFont val="Arial"/>
        <family val="2"/>
      </rPr>
      <t xml:space="preserve">  Prime coking</t>
    </r>
  </si>
  <si>
    <r>
      <t xml:space="preserve">  II. </t>
    </r>
    <r>
      <rPr>
        <sz val="12"/>
        <rFont val="Arial"/>
        <family val="2"/>
      </rPr>
      <t xml:space="preserve"> Medium coking</t>
    </r>
  </si>
  <si>
    <r>
      <t xml:space="preserve">  III. </t>
    </r>
    <r>
      <rPr>
        <sz val="12"/>
        <rFont val="Arial"/>
        <family val="2"/>
      </rPr>
      <t>Blendable/semi-coking</t>
    </r>
  </si>
  <si>
    <r>
      <t>Non-coking</t>
    </r>
    <r>
      <rPr>
        <sz val="12"/>
        <rFont val="Arial"/>
        <family val="2"/>
      </rPr>
      <t xml:space="preserve"> (Including High Sulphur)</t>
    </r>
  </si>
  <si>
    <t>1-1-2005</t>
  </si>
  <si>
    <t>2004-05</t>
  </si>
  <si>
    <t>Dadar Nagar Haveli</t>
  </si>
  <si>
    <t>West Bengal+ Sikkim</t>
  </si>
  <si>
    <t xml:space="preserve">      P  : Provisional    </t>
  </si>
  <si>
    <t>-3056</t>
  </si>
  <si>
    <t>-3061</t>
  </si>
  <si>
    <t xml:space="preserve">2002-03 </t>
  </si>
  <si>
    <t xml:space="preserve">Note: (i) Data may not add up to respective total due to rounding off. </t>
  </si>
  <si>
    <t>Net Production (Utilisation)</t>
  </si>
  <si>
    <t>Flarred</t>
  </si>
  <si>
    <t>Grand Total</t>
  </si>
  <si>
    <t>Motor Gasoline (Petrol)</t>
  </si>
  <si>
    <t>Source : Directorate General of Mines Safety, Dhanbad</t>
  </si>
  <si>
    <t>Source :  Directorate General of Mines Safety, Dhanbad</t>
  </si>
  <si>
    <t xml:space="preserve"> @    :   Excludes LPG production from natural gas.</t>
  </si>
  <si>
    <t xml:space="preserve">   MU   : Million Units</t>
  </si>
  <si>
    <t>MU   : Million Units</t>
  </si>
  <si>
    <t>2005-06</t>
  </si>
  <si>
    <t>Wind Power Installed Capacity (Mw)</t>
  </si>
  <si>
    <t>S.No</t>
  </si>
  <si>
    <t>Wind Power</t>
  </si>
  <si>
    <t>*</t>
  </si>
  <si>
    <t>Waste-to- Energy</t>
  </si>
  <si>
    <t>1-1-2006</t>
  </si>
  <si>
    <t>1-1-2007</t>
  </si>
  <si>
    <t>(AS ON  31.12.2006)</t>
  </si>
  <si>
    <t>Chattisgarh</t>
  </si>
  <si>
    <t>Cumulative Installed Capacity (MW)</t>
  </si>
  <si>
    <t>Sr. No</t>
  </si>
  <si>
    <t>No.s</t>
  </si>
  <si>
    <t xml:space="preserve">Projects set-up </t>
  </si>
  <si>
    <t>Capacity (MW)</t>
  </si>
  <si>
    <t>Project under Implementation</t>
  </si>
  <si>
    <t>No</t>
  </si>
  <si>
    <t>Assam (Gondawana)</t>
  </si>
  <si>
    <t>Tertiary Coalfields</t>
  </si>
  <si>
    <t>Sr. No.</t>
  </si>
  <si>
    <t>Production@</t>
  </si>
  <si>
    <t>Including Sikkim</t>
  </si>
  <si>
    <t>April 2005 to March 2006</t>
  </si>
  <si>
    <t>Table 1.67  page 176/- TEERI</t>
  </si>
  <si>
    <t>—</t>
  </si>
  <si>
    <t>NA</t>
  </si>
  <si>
    <t>I. Power From Renewables</t>
  </si>
  <si>
    <t>A. Grid-interactive renewable power</t>
  </si>
  <si>
    <t>i. Solar Street Lighting System</t>
  </si>
  <si>
    <t>ii. Home Lighting System</t>
  </si>
  <si>
    <t>Hi. Solar Lantern</t>
  </si>
  <si>
    <t>iv. Solar Power Plants</t>
  </si>
  <si>
    <t>A.</t>
  </si>
  <si>
    <t>B</t>
  </si>
  <si>
    <t xml:space="preserve">Small Hydro Power (up to 25 MW) </t>
  </si>
  <si>
    <t>Waste to Energy</t>
  </si>
  <si>
    <t>Solar Power</t>
  </si>
  <si>
    <t xml:space="preserve">Biomass Power / Cogen.(non-bagasse) </t>
  </si>
  <si>
    <t>Biomass Gasifier</t>
  </si>
  <si>
    <t>Family Type Biogas Plants</t>
  </si>
  <si>
    <t>Solar Photovoltaic Programme</t>
  </si>
  <si>
    <t xml:space="preserve">Aero-generator /Hybrid Systems </t>
  </si>
  <si>
    <t>Distributed renewable power</t>
  </si>
  <si>
    <t>20 MW/sq.km.</t>
  </si>
  <si>
    <r>
      <t xml:space="preserve">MWe </t>
    </r>
    <r>
      <rPr>
        <sz val="14"/>
        <rFont val="Times New Roman"/>
        <family val="1"/>
      </rPr>
      <t xml:space="preserve">= </t>
    </r>
    <r>
      <rPr>
        <sz val="9"/>
        <rFont val="Times New Roman"/>
        <family val="1"/>
      </rPr>
      <t xml:space="preserve">Megawatt equivalent; </t>
    </r>
  </si>
  <si>
    <t xml:space="preserve">MW = Megawatt; </t>
  </si>
  <si>
    <t xml:space="preserve">kW = kilowatt; </t>
  </si>
  <si>
    <t xml:space="preserve"> sq. m. = square meter</t>
  </si>
  <si>
    <t>Cumulative Achivements</t>
  </si>
  <si>
    <t>Source:</t>
  </si>
  <si>
    <t xml:space="preserve">Note: </t>
  </si>
  <si>
    <t>Wind power</t>
  </si>
  <si>
    <t>Bagasse cogeneration</t>
  </si>
  <si>
    <t>Sub total (B)</t>
  </si>
  <si>
    <t>Total (A+B)</t>
  </si>
  <si>
    <t xml:space="preserve">120 lakh </t>
  </si>
  <si>
    <t>3651 villages/hamlets</t>
  </si>
  <si>
    <t>10 467.36</t>
  </si>
  <si>
    <t>Solar photovoltaic power</t>
  </si>
  <si>
    <t>Grid-interactive renewable power</t>
  </si>
  <si>
    <t>Small hydro power (up to 25 MW)</t>
  </si>
  <si>
    <t xml:space="preserve"> Biomass power</t>
  </si>
  <si>
    <t>Energy recovery from waste (MW)</t>
  </si>
  <si>
    <t xml:space="preserve"> Sub total (A)</t>
  </si>
  <si>
    <t>A</t>
  </si>
  <si>
    <t>Biomass/cogenentation (non-bagasse)</t>
  </si>
  <si>
    <t>Biomass gasifier</t>
  </si>
  <si>
    <t>Energy recovery from waste</t>
  </si>
  <si>
    <t xml:space="preserve">II Remote village electrification </t>
  </si>
  <si>
    <t>Decentralized energy systems</t>
  </si>
  <si>
    <t>Family-type biogas plants</t>
  </si>
  <si>
    <t>Solar photovoltaic programme</t>
  </si>
  <si>
    <t xml:space="preserve">     i. Solar street lighting system</t>
  </si>
  <si>
    <t xml:space="preserve">    ii. Home lighting system</t>
  </si>
  <si>
    <t xml:space="preserve">   iii. Solar lantern</t>
  </si>
  <si>
    <t xml:space="preserve">   iv. Solar power plants</t>
  </si>
  <si>
    <t>Solar thermal programme</t>
  </si>
  <si>
    <t xml:space="preserve">  i. Solar water heating systems</t>
  </si>
  <si>
    <t xml:space="preserve">  ii. Solar cookers</t>
  </si>
  <si>
    <t>Other programmes</t>
  </si>
  <si>
    <t>Energy parks</t>
  </si>
  <si>
    <t>Akshay Urja shops</t>
  </si>
  <si>
    <t>Battery operated vehicles</t>
  </si>
  <si>
    <t xml:space="preserve">Research, design, and development </t>
  </si>
  <si>
    <t>Renewable energy clubs</t>
  </si>
  <si>
    <t>District Advisory Committees</t>
  </si>
  <si>
    <t xml:space="preserve">61 321 nos </t>
  </si>
  <si>
    <t xml:space="preserve">313 859 nos </t>
  </si>
  <si>
    <t xml:space="preserve">565 658 nos </t>
  </si>
  <si>
    <t xml:space="preserve">6.17 lakh </t>
  </si>
  <si>
    <t xml:space="preserve">1180 nos </t>
  </si>
  <si>
    <t xml:space="preserve">608.27 kW </t>
  </si>
  <si>
    <t>7068 nos</t>
  </si>
  <si>
    <t xml:space="preserve">494 nos </t>
  </si>
  <si>
    <t>165 nos</t>
  </si>
  <si>
    <t xml:space="preserve"> 256 nos</t>
  </si>
  <si>
    <t xml:space="preserve">600 projects </t>
  </si>
  <si>
    <t>521 nos</t>
  </si>
  <si>
    <t xml:space="preserve"> 560 nos</t>
  </si>
  <si>
    <t xml:space="preserve">kW - kilowatt; </t>
  </si>
  <si>
    <t>MWp - megawatt peak;</t>
  </si>
  <si>
    <t>Power from renewables</t>
  </si>
  <si>
    <t>Source /System</t>
  </si>
  <si>
    <t>Estimated potential</t>
  </si>
  <si>
    <t>Achivement</t>
  </si>
  <si>
    <t>38.90 lakh</t>
  </si>
  <si>
    <t xml:space="preserve"> Wind pumps</t>
  </si>
  <si>
    <t>Aero generator/hybrid systems</t>
  </si>
  <si>
    <t>Solar photovoltaic pumps</t>
  </si>
  <si>
    <t>KVIC and others</t>
  </si>
  <si>
    <t>Cumulative Achievement as on          (31-03-2006)</t>
  </si>
  <si>
    <t>Target                                                                                (2006-07)</t>
  </si>
  <si>
    <t>Source : Annual Report 2006-07, Minisitry of New and Renewable Energy</t>
  </si>
  <si>
    <r>
      <t xml:space="preserve">MW </t>
    </r>
    <r>
      <rPr>
        <sz val="13"/>
        <rFont val="Times New Roman"/>
        <family val="1"/>
      </rPr>
      <t xml:space="preserve">- </t>
    </r>
    <r>
      <rPr>
        <sz val="10"/>
        <rFont val="Arial"/>
        <family val="2"/>
      </rPr>
      <t>megawatt</t>
    </r>
  </si>
  <si>
    <t>2006-07</t>
  </si>
  <si>
    <t>Lakshedweep</t>
  </si>
  <si>
    <t>A&amp;N Isnd</t>
  </si>
  <si>
    <t>April 2006 to March 2007</t>
  </si>
  <si>
    <t>Coal $</t>
  </si>
  <si>
    <t>Diesal</t>
  </si>
  <si>
    <t>RES</t>
  </si>
  <si>
    <t>31.03.56 (End of the 1st Plan)</t>
  </si>
  <si>
    <t>31.03.61 (End of the 2nd Plan)</t>
  </si>
  <si>
    <t>31.03.66 (End of the 3rd Plan)</t>
  </si>
  <si>
    <t>31.03.74(End of the 4th Plan)</t>
  </si>
  <si>
    <t>31.03.79(End of the 5th Plan)</t>
  </si>
  <si>
    <t>31.03.80 (End of the Annual Plan)</t>
  </si>
  <si>
    <t>31.03.85 (End of the 6th Plan)</t>
  </si>
  <si>
    <t>31.03.90 (End of the 7th Plan)</t>
  </si>
  <si>
    <t>31.03.69 (End of the 3rd Annual Plans)</t>
  </si>
  <si>
    <t>31.03.97(End of the 8th Plan)</t>
  </si>
  <si>
    <t>31.03.92(End of the 2nd Annual PlanPlans)</t>
  </si>
  <si>
    <t>31.03.02(End of the 9th Plan)</t>
  </si>
  <si>
    <t>31.03.03 (End of the 1st Year of 10th Plan)</t>
  </si>
  <si>
    <t>31.12..50</t>
  </si>
  <si>
    <t>31.03.04(End of the 2nd Year of 10th Plan)</t>
  </si>
  <si>
    <t>31.03.05(End of the 3rd Year of 10th Plan)</t>
  </si>
  <si>
    <t>31.03.03 (End of the 4th Year of 10th Plan)</t>
  </si>
  <si>
    <t>Installed capacity (MW)</t>
  </si>
  <si>
    <t>No. of Villages electrified</t>
  </si>
  <si>
    <t xml:space="preserve">31.03.56 </t>
  </si>
  <si>
    <t xml:space="preserve">31.03.61 </t>
  </si>
  <si>
    <t xml:space="preserve">31.03.66 </t>
  </si>
  <si>
    <t>31.03.74</t>
  </si>
  <si>
    <t>31.03.69</t>
  </si>
  <si>
    <t>31.03.79</t>
  </si>
  <si>
    <t xml:space="preserve">31.03.80 </t>
  </si>
  <si>
    <t xml:space="preserve">31.03.85 </t>
  </si>
  <si>
    <t xml:space="preserve">31.03.90 </t>
  </si>
  <si>
    <t>31.03.92</t>
  </si>
  <si>
    <t>31.03.97</t>
  </si>
  <si>
    <t>31.03.02</t>
  </si>
  <si>
    <t xml:space="preserve">31.03.03 </t>
  </si>
  <si>
    <t xml:space="preserve">Diesel   </t>
  </si>
  <si>
    <t>Requirement     (MU)</t>
  </si>
  <si>
    <t>Availability         (MU)</t>
  </si>
  <si>
    <t>Supply/ Deficit    (MU)</t>
  </si>
  <si>
    <t xml:space="preserve">Shortage    % </t>
  </si>
  <si>
    <t>RES: Renewable Energy Sources</t>
  </si>
  <si>
    <t>Source: Central Electricity Authority</t>
  </si>
  <si>
    <t>Total TherMal</t>
  </si>
  <si>
    <t xml:space="preserve">Shortage     % </t>
  </si>
  <si>
    <t xml:space="preserve">No. </t>
  </si>
  <si>
    <t>Energy Parks in Nos.</t>
  </si>
  <si>
    <t>District Level</t>
  </si>
  <si>
    <t>State Level</t>
  </si>
  <si>
    <t xml:space="preserve"> Sikkim</t>
  </si>
  <si>
    <t>Uttarakhand</t>
  </si>
  <si>
    <t>A&amp;N Islands</t>
  </si>
  <si>
    <t xml:space="preserve"> Chandigarh</t>
  </si>
  <si>
    <t>S. No</t>
  </si>
  <si>
    <t>No. of Renewable Energy Clubs</t>
  </si>
  <si>
    <t xml:space="preserve">Chandigarh Administration </t>
  </si>
  <si>
    <t xml:space="preserve"> West Bengal</t>
  </si>
  <si>
    <t>(Megawatt)</t>
  </si>
  <si>
    <t>Source : Central Eclectricity Authority</t>
  </si>
  <si>
    <t>Annual Per capita consumption $ (KWh)</t>
  </si>
  <si>
    <t>Electricity Generation **</t>
  </si>
  <si>
    <t xml:space="preserve">                         </t>
  </si>
  <si>
    <t>TABLE  4.2.3 :  CUMULATIVE COMPARISON OF POWER  SUPPLY  POSITION</t>
  </si>
  <si>
    <t>Source : Indian Bureau of Mines</t>
  </si>
  <si>
    <r>
      <t>16,881</t>
    </r>
    <r>
      <rPr>
        <vertAlign val="superscript"/>
        <sz val="11"/>
        <rFont val="Times New Roman"/>
        <family val="1"/>
      </rPr>
      <t>1</t>
    </r>
    <r>
      <rPr>
        <sz val="11"/>
        <rFont val="Times New Roman"/>
        <family val="1"/>
      </rPr>
      <t xml:space="preserve"> Mwe</t>
    </r>
  </si>
  <si>
    <r>
      <t>45,195</t>
    </r>
    <r>
      <rPr>
        <vertAlign val="superscript"/>
        <sz val="10"/>
        <rFont val="Arial"/>
        <family val="2"/>
      </rPr>
      <t>2</t>
    </r>
    <r>
      <rPr>
        <sz val="10"/>
        <rFont val="Arial"/>
        <family val="0"/>
      </rPr>
      <t xml:space="preserve"> MWe </t>
    </r>
  </si>
  <si>
    <r>
      <t xml:space="preserve"> 15,000</t>
    </r>
    <r>
      <rPr>
        <vertAlign val="superscript"/>
        <sz val="10"/>
        <rFont val="Arial"/>
        <family val="2"/>
      </rPr>
      <t>3</t>
    </r>
    <r>
      <rPr>
        <sz val="10"/>
        <rFont val="Arial"/>
        <family val="0"/>
      </rPr>
      <t xml:space="preserve"> MWe</t>
    </r>
  </si>
  <si>
    <r>
      <t>5,000</t>
    </r>
    <r>
      <rPr>
        <vertAlign val="superscript"/>
        <sz val="11"/>
        <rFont val="Times New Roman"/>
        <family val="1"/>
      </rPr>
      <t>4</t>
    </r>
    <r>
      <rPr>
        <sz val="11"/>
        <rFont val="Times New Roman"/>
        <family val="1"/>
      </rPr>
      <t xml:space="preserve"> MWe </t>
    </r>
  </si>
  <si>
    <r>
      <t>84,776</t>
    </r>
    <r>
      <rPr>
        <vertAlign val="superscript"/>
        <sz val="11"/>
        <rFont val="Times New Roman"/>
        <family val="1"/>
      </rPr>
      <t>6</t>
    </r>
    <r>
      <rPr>
        <sz val="11"/>
        <rFont val="Times New Roman"/>
        <family val="1"/>
      </rPr>
      <t xml:space="preserve"> MWe</t>
    </r>
  </si>
  <si>
    <r>
      <t>kW</t>
    </r>
    <r>
      <rPr>
        <vertAlign val="subscript"/>
        <sz val="10"/>
        <rFont val="Arial"/>
        <family val="2"/>
      </rPr>
      <t xml:space="preserve">p </t>
    </r>
    <r>
      <rPr>
        <sz val="10"/>
        <rFont val="Arial"/>
        <family val="0"/>
      </rPr>
      <t>= kilowatt peak;</t>
    </r>
  </si>
  <si>
    <r>
      <t>1.</t>
    </r>
    <r>
      <rPr>
        <sz val="10"/>
        <rFont val="Arial"/>
        <family val="0"/>
      </rPr>
      <t xml:space="preserve"> Although the  potential is based on surplus  agro-residues, in practice biomass power generation units prefer to use fuelwood for techno-economic reasons. A potentional of 45,000 MW </t>
    </r>
    <r>
      <rPr>
        <vertAlign val="subscript"/>
        <sz val="10"/>
        <rFont val="Arial"/>
        <family val="2"/>
      </rPr>
      <t>e</t>
    </r>
    <r>
      <rPr>
        <sz val="10"/>
        <rFont val="Arial"/>
        <family val="0"/>
      </rPr>
      <t xml:space="preserve"> from around 20 mha  of wastelands asumed to be yielding 10 MT /ha/annuam of woody biomass having 4000 k-cal/kg with  system efficiency of 30% and 75% PLF has not been taken into account. In order to realize this potential a major inter-Ministrerial initiative involving, among others, Environmment  &amp; Forests, Agriculture, Rural Development, and Panchayati Raj would be required. Further, a Biomass Atlas is under preparation which is expepcted to more accurately assess states-wise  renewable energy potential from agro-residues.</t>
    </r>
  </si>
  <si>
    <r>
      <t>2.</t>
    </r>
    <r>
      <rPr>
        <sz val="10"/>
        <rFont val="Arial"/>
        <family val="0"/>
      </rPr>
      <t xml:space="preserve">  Potential based on areas having wind power density (wpd) greater than 200 W/m </t>
    </r>
    <r>
      <rPr>
        <vertAlign val="superscript"/>
        <sz val="10"/>
        <rFont val="Arial"/>
        <family val="2"/>
      </rPr>
      <t>2</t>
    </r>
    <r>
      <rPr>
        <sz val="10"/>
        <rFont val="Arial"/>
        <family val="0"/>
      </rPr>
      <t xml:space="preserve"> assuming land  availability in potential areas @ 1 per cent and requirement of wind farms @ 12 ha/MW, all of which may not be ytechnically feasible or economically viable for grid-interactive wind power. This economically viable potential could get enhanced with higher level of land availability than what has been assumed. Areas having lower wpds might be suitable for off-grid applications. Further, preliminary surveys do not at this juncture suggest a sizeable grid-interactive off-shore wind power potential.</t>
    </r>
  </si>
  <si>
    <r>
      <t xml:space="preserve">3. </t>
    </r>
    <r>
      <rPr>
        <sz val="10"/>
        <rFont val="Arial"/>
        <family val="0"/>
      </rPr>
      <t xml:space="preserve"> Technically feasible hydro potential of all sites upto 25 MW station capacity, all of which may not be economically viable. Techincally reasible potential of identified sites is placed at around 10,500 MW.</t>
    </r>
  </si>
  <si>
    <r>
      <t>4.</t>
    </r>
    <r>
      <rPr>
        <sz val="10"/>
        <rFont val="Arial"/>
        <family val="0"/>
      </rPr>
      <t xml:space="preserve">  With new sugar mills and modernization of existing ones, technically feasible potential is assessed at 5000 MW furthermore, serveral sugar companies/cooperatives  are unable to develop bankable projects on account of their financial and liquidity positions.</t>
    </r>
  </si>
  <si>
    <r>
      <t xml:space="preserve">5. </t>
    </r>
    <r>
      <rPr>
        <sz val="10"/>
        <rFont val="Arial"/>
        <family val="0"/>
      </rPr>
      <t xml:space="preserve"> Technically feasible municipal waste-to energy potential is assessed at 2700 MW </t>
    </r>
    <r>
      <rPr>
        <vertAlign val="subscript"/>
        <sz val="10"/>
        <rFont val="Arial"/>
        <family val="2"/>
      </rPr>
      <t>e</t>
    </r>
    <r>
      <rPr>
        <sz val="10"/>
        <rFont val="Arial"/>
        <family val="0"/>
      </rPr>
      <t>, all of which may not be economically viable. However, subsidy disbursement under the Minicipal  Solid Waste (MSW) programme has been kept in a abeyance on the orders of the Supreme Court until final disposal of a PIL seeking composting as the preferred route for MSW disposal.</t>
    </r>
  </si>
  <si>
    <r>
      <t>6.</t>
    </r>
    <r>
      <rPr>
        <sz val="10"/>
        <rFont val="Arial"/>
        <family val="0"/>
      </rPr>
      <t xml:space="preserve">  Not all of this renewable energy potential may be suitable for grid-interactive power for technical and /or economica reasons. Further, estimate excludes potential for solar power which is dependent on future developments that might make solar technology cost-competitive for grid-interactive  power generation applications. However, insolation in the  country varies between 4- 7 kWh/m</t>
    </r>
    <r>
      <rPr>
        <vertAlign val="superscript"/>
        <sz val="10"/>
        <rFont val="Arial"/>
        <family val="2"/>
      </rPr>
      <t>2</t>
    </r>
    <r>
      <rPr>
        <sz val="10"/>
        <rFont val="Arial"/>
        <family val="0"/>
      </rPr>
      <t>/day.</t>
    </r>
  </si>
  <si>
    <r>
      <t>140 million m</t>
    </r>
    <r>
      <rPr>
        <vertAlign val="superscript"/>
        <sz val="10"/>
        <rFont val="Arial"/>
        <family val="2"/>
      </rPr>
      <t>2</t>
    </r>
    <r>
      <rPr>
        <sz val="10"/>
        <rFont val="Arial"/>
        <family val="0"/>
      </rPr>
      <t xml:space="preserve"> collector area</t>
    </r>
  </si>
  <si>
    <r>
      <t>1.95 million m</t>
    </r>
    <r>
      <rPr>
        <vertAlign val="superscript"/>
        <sz val="10"/>
        <rFont val="Arial"/>
        <family val="2"/>
      </rPr>
      <t xml:space="preserve">2 </t>
    </r>
    <r>
      <rPr>
        <sz val="10"/>
        <rFont val="Arial"/>
        <family val="0"/>
      </rPr>
      <t xml:space="preserve">collector area </t>
    </r>
  </si>
  <si>
    <r>
      <t xml:space="preserve"> m</t>
    </r>
    <r>
      <rPr>
        <vertAlign val="superscript"/>
        <sz val="10"/>
        <rFont val="Arial"/>
        <family val="2"/>
      </rPr>
      <t>2</t>
    </r>
    <r>
      <rPr>
        <sz val="10"/>
        <rFont val="Arial"/>
        <family val="0"/>
      </rPr>
      <t xml:space="preserve"> - square metre; </t>
    </r>
  </si>
  <si>
    <r>
      <t>km</t>
    </r>
    <r>
      <rPr>
        <vertAlign val="superscript"/>
        <sz val="10"/>
        <rFont val="Arial"/>
        <family val="2"/>
      </rPr>
      <t>2</t>
    </r>
    <r>
      <rPr>
        <sz val="10"/>
        <rFont val="Arial"/>
        <family val="0"/>
      </rPr>
      <t xml:space="preserve"> - kilometre square</t>
    </r>
  </si>
  <si>
    <r>
      <t>20 MW/km</t>
    </r>
    <r>
      <rPr>
        <vertAlign val="superscript"/>
        <sz val="10"/>
        <rFont val="Arial"/>
        <family val="2"/>
      </rPr>
      <t>2</t>
    </r>
  </si>
  <si>
    <r>
      <t>1867.80 kW</t>
    </r>
    <r>
      <rPr>
        <vertAlign val="subscript"/>
        <sz val="10"/>
        <rFont val="Arial"/>
        <family val="2"/>
      </rPr>
      <t>p</t>
    </r>
  </si>
  <si>
    <t>Achievement  till                                    ( 31.01.2007)</t>
  </si>
  <si>
    <t>Supply Deficit    (MU)</t>
  </si>
  <si>
    <t>*      Provisional</t>
  </si>
  <si>
    <t>1-4-2007</t>
  </si>
  <si>
    <t>1-4-2008</t>
  </si>
  <si>
    <t>1-8-2008</t>
  </si>
  <si>
    <t>Source : Gelogical Survey of India</t>
  </si>
  <si>
    <t>(ii )   Singrimari coalfield of Assam (Non- coking) is included in Gondawana coalfield, not  considered in          Gondawana coalfield, not considered in   Tertiary coalfields.</t>
  </si>
  <si>
    <t>1-4-2008*</t>
  </si>
  <si>
    <t>2007-08(P)</t>
  </si>
  <si>
    <t xml:space="preserve">        2006-07</t>
  </si>
  <si>
    <t>2007-08</t>
  </si>
  <si>
    <t>April 2007 to March 2008</t>
  </si>
  <si>
    <t>Lakshedweep#</t>
  </si>
  <si>
    <t>#  : Lakshadweep and Andaman &amp; Nicobar Islands are stand alone systems, power supply position of these does not form part of regional,requirement and availability</t>
  </si>
  <si>
    <t>Source: Monthly Generaation Report of Central Electricity Authority</t>
  </si>
  <si>
    <t>$</t>
  </si>
  <si>
    <t>$      : Includes generation from liquid fired Gas Turbine stations.</t>
  </si>
  <si>
    <t>**</t>
  </si>
  <si>
    <t>**     : Includes imports from Bhutan</t>
  </si>
  <si>
    <t>31.03.03 (End of 1st year of the 10th Plan)</t>
  </si>
  <si>
    <t>31.03.04</t>
  </si>
  <si>
    <t>31.03.07 (End of 10th  Plan)</t>
  </si>
  <si>
    <t>31.03.04 (End of 2st year of the 10th Plan)</t>
  </si>
  <si>
    <t>31.03.05 (End of 3st year of the 10th Plan)</t>
  </si>
  <si>
    <t>31.03.06 (End of 4st year of the 10th Plan)</t>
  </si>
  <si>
    <t>#     : As per revised definition of village electrification and 2001 Census.</t>
  </si>
  <si>
    <t>N.A.   : Not available.</t>
  </si>
  <si>
    <t>31.12.47</t>
  </si>
  <si>
    <t>31.12.50</t>
  </si>
  <si>
    <t>31.03.05</t>
  </si>
  <si>
    <t>31.03.06</t>
  </si>
  <si>
    <t>31.03.07</t>
  </si>
  <si>
    <t>31.03.08</t>
  </si>
  <si>
    <t>Period</t>
  </si>
  <si>
    <t>No of villages electrified upto the period ending</t>
  </si>
  <si>
    <t>Upto August 1947</t>
  </si>
  <si>
    <t>Upto August 1951</t>
  </si>
  <si>
    <t>First Plan (1951-56</t>
  </si>
  <si>
    <t>Second Plan (1956-61)</t>
  </si>
  <si>
    <t>Third Plan (1961-66)</t>
  </si>
  <si>
    <t>Annual Plan (1996-69)</t>
  </si>
  <si>
    <t>Fourth Plan (1969-74</t>
  </si>
  <si>
    <t>Fifth Plan (1974-78)</t>
  </si>
  <si>
    <t>Annual Plan (1978-80)</t>
  </si>
  <si>
    <t>Sixth Plan (1980-85)</t>
  </si>
  <si>
    <t>Seventh Plan (1985-90)</t>
  </si>
  <si>
    <t>Annual Plan (1990-91)</t>
  </si>
  <si>
    <t>Eight Plan (1992-97)</t>
  </si>
  <si>
    <t>Tenth Plan (2002-2007)</t>
  </si>
  <si>
    <t>Ninth Plan (1997-2002)</t>
  </si>
  <si>
    <t>498836$</t>
  </si>
  <si>
    <t>489699*</t>
  </si>
  <si>
    <t>Annual Plan (1991-92)</t>
  </si>
  <si>
    <t>482864#</t>
  </si>
  <si>
    <t>*   : Cummulative achievement were recast as per definition of village electrification notified by Govt. of India in October,1997. As a result there has been a downward revision from the earlier figure of 512245 (Which was based on old definition )to 489699</t>
  </si>
  <si>
    <t xml:space="preserve">2001-02 </t>
  </si>
  <si>
    <t>Sikkim (Gondawana)</t>
  </si>
  <si>
    <t>Provisional</t>
  </si>
  <si>
    <t xml:space="preserve">   P:</t>
  </si>
  <si>
    <t xml:space="preserve">As on during financial year ending with </t>
  </si>
  <si>
    <t>$     As per UN methodology (Gross Electrical Energy Availability/Population)</t>
  </si>
  <si>
    <t>@'   :  CEA is not monitoring Captive Power Plants, Wind &amp; Generation of small mini stations &amp; micro Hydel stations and thermal stations of less than 25 MW capacity.</t>
  </si>
  <si>
    <t>31.03.92(End of the 2nd Annual Plan)</t>
  </si>
  <si>
    <t>Puducherry</t>
  </si>
  <si>
    <t xml:space="preserve">Others </t>
  </si>
  <si>
    <t xml:space="preserve">      '@ :Excludes LPG production from natural gas.</t>
  </si>
  <si>
    <t>(contd…)</t>
  </si>
  <si>
    <t xml:space="preserve">P  : </t>
  </si>
  <si>
    <t>A&amp;N Island#</t>
  </si>
  <si>
    <t xml:space="preserve">Supply/ Deficit   </t>
  </si>
  <si>
    <t xml:space="preserve"> (MU)</t>
  </si>
  <si>
    <t xml:space="preserve">Shortage  </t>
  </si>
  <si>
    <t xml:space="preserve">  % </t>
  </si>
  <si>
    <t>Total                                           (as per 2001 Census)</t>
  </si>
  <si>
    <t>Source  : Ministry of  New And Renewable  Energy</t>
  </si>
  <si>
    <t>Source: Ministry of New And Renewable Energy</t>
  </si>
  <si>
    <t>Utrakhand</t>
  </si>
  <si>
    <t xml:space="preserve"> $      : Includes petro-chemicals.</t>
  </si>
  <si>
    <t>Source: Ministry of New and Renewable Energy</t>
  </si>
  <si>
    <t>Source :Ministry of New and Renewable Energy</t>
  </si>
  <si>
    <t>Source: Akshay Urja, July-August 2007, Ministry of New and Renewable Energy</t>
  </si>
  <si>
    <t>Source : Annual Report 2007, Ministry of New and Renewable Energy</t>
  </si>
  <si>
    <t>.</t>
  </si>
  <si>
    <t xml:space="preserve">Output by Mechanisation </t>
  </si>
  <si>
    <t>2008-09</t>
  </si>
  <si>
    <t>2008-09(P)</t>
  </si>
  <si>
    <t xml:space="preserve">       2007-08 </t>
  </si>
  <si>
    <t>2008-19(P)</t>
  </si>
  <si>
    <t xml:space="preserve">2007-08 </t>
  </si>
  <si>
    <t>NLC</t>
  </si>
  <si>
    <t>Total Thermal</t>
  </si>
  <si>
    <t>Hydro Renewable</t>
  </si>
  <si>
    <t>RES** (MNRE)</t>
  </si>
  <si>
    <t>Note:</t>
  </si>
  <si>
    <t>31.03.08 (End of the 1st Year of 11th Plan)</t>
  </si>
  <si>
    <t>13242#</t>
  </si>
  <si>
    <t>11125#</t>
  </si>
  <si>
    <t>147933#</t>
  </si>
  <si>
    <t>#  : RES:- Renewable Energy Sources includes Hydro capacity of 25.00 MW and below (as on 31.01.2010)</t>
  </si>
  <si>
    <t>31.03.07 (End of 10 Plan)</t>
  </si>
  <si>
    <t>April 2009 to March 2010</t>
  </si>
  <si>
    <t>2009-10</t>
  </si>
  <si>
    <t>31.03.08 (1 year  of 11th  Plan)</t>
  </si>
  <si>
    <t>487347#</t>
  </si>
  <si>
    <t>31.03.2009(2nd year 0f 11th Plan)</t>
  </si>
  <si>
    <t>496365#</t>
  </si>
  <si>
    <t>Length of T &amp; D lines (Ckt. Kms)@</t>
  </si>
  <si>
    <t>@:  Includes 440 Volts Distribution Lines</t>
  </si>
  <si>
    <t>31.03.09</t>
  </si>
  <si>
    <t>x</t>
  </si>
  <si>
    <t>Solar Energy</t>
  </si>
  <si>
    <r>
      <t>48,500</t>
    </r>
    <r>
      <rPr>
        <vertAlign val="superscript"/>
        <sz val="12"/>
        <rFont val="Arial"/>
        <family val="2"/>
      </rPr>
      <t>2</t>
    </r>
  </si>
  <si>
    <r>
      <t>15,000</t>
    </r>
    <r>
      <rPr>
        <vertAlign val="superscript"/>
        <sz val="12"/>
        <rFont val="Arial"/>
        <family val="2"/>
      </rPr>
      <t>3</t>
    </r>
  </si>
  <si>
    <t>Bio Power</t>
  </si>
  <si>
    <t>Small Hydro Power (up to 25 MW)</t>
  </si>
  <si>
    <t>Agro- Residues</t>
  </si>
  <si>
    <t>Waste to  Enegry</t>
  </si>
  <si>
    <t>- Municipal Solid Waste to Energy</t>
  </si>
  <si>
    <t>-Industrial Waste to Energy</t>
  </si>
  <si>
    <r>
      <t>16,000</t>
    </r>
    <r>
      <rPr>
        <vertAlign val="superscript"/>
        <sz val="12"/>
        <rFont val="Arial"/>
        <family val="2"/>
      </rPr>
      <t>4</t>
    </r>
  </si>
  <si>
    <r>
      <t>5,000</t>
    </r>
    <r>
      <rPr>
        <vertAlign val="superscript"/>
        <sz val="12"/>
        <rFont val="Arial"/>
        <family val="2"/>
      </rPr>
      <t>5</t>
    </r>
  </si>
  <si>
    <r>
      <t>1700</t>
    </r>
    <r>
      <rPr>
        <vertAlign val="superscript"/>
        <sz val="12"/>
        <rFont val="Arial"/>
        <family val="2"/>
      </rPr>
      <t>6</t>
    </r>
  </si>
  <si>
    <t>1,000</t>
  </si>
  <si>
    <r>
      <t>87,200</t>
    </r>
    <r>
      <rPr>
        <vertAlign val="superscript"/>
        <sz val="12"/>
        <rFont val="Arial"/>
        <family val="2"/>
      </rPr>
      <t>7</t>
    </r>
  </si>
  <si>
    <t>Resource</t>
  </si>
  <si>
    <t>(1 ):</t>
  </si>
  <si>
    <t>( 2 ):</t>
  </si>
  <si>
    <t>Not all of this potential may be suitable for grid -interactive power for technical   and/or                                                                            economic reasons.</t>
  </si>
  <si>
    <t>( 3):</t>
  </si>
  <si>
    <t>Technically feasible hydro potential of all sites upto 25 MW station capacity.</t>
  </si>
  <si>
    <t>( 4):</t>
  </si>
  <si>
    <t>Based on surplus  agro-residues,</t>
  </si>
  <si>
    <t>With new sugar mills and modernization of existing ones, technically feasible potential is assessed at 5000Mwe.</t>
  </si>
  <si>
    <t>( 5):</t>
  </si>
  <si>
    <t>( 6):</t>
  </si>
  <si>
    <t>( 7):</t>
  </si>
  <si>
    <t>Biomass Power (Agro-wastes/ residues)</t>
  </si>
  <si>
    <t>Bagasse Cogeneration</t>
  </si>
  <si>
    <t>Remote Village Electrification (Villages/Hamlets provided with electricity/lighting systems)</t>
  </si>
  <si>
    <t>Decentralized Energy Systems</t>
  </si>
  <si>
    <t>SPV Street Lighting Systems</t>
  </si>
  <si>
    <t>SPV Home Lighting Systems</t>
  </si>
  <si>
    <t>SPV Lanterns</t>
  </si>
  <si>
    <t>Solar Water Heating-collector area</t>
  </si>
  <si>
    <t>Solar Cookers</t>
  </si>
  <si>
    <t>Wing Pumps</t>
  </si>
  <si>
    <t>Estimated Potential*</t>
  </si>
  <si>
    <r>
      <t>2,700</t>
    </r>
    <r>
      <rPr>
        <b/>
        <vertAlign val="superscript"/>
        <sz val="10"/>
        <rFont val="Arial"/>
        <family val="2"/>
      </rPr>
      <t>5</t>
    </r>
    <r>
      <rPr>
        <b/>
        <sz val="10"/>
        <rFont val="Arial"/>
        <family val="0"/>
      </rPr>
      <t xml:space="preserve"> MWe</t>
    </r>
  </si>
  <si>
    <t>MWeq</t>
  </si>
  <si>
    <r>
      <t>MWp</t>
    </r>
    <r>
      <rPr>
        <vertAlign val="subscript"/>
        <sz val="12"/>
        <rFont val="Times New Roman"/>
        <family val="1"/>
      </rPr>
      <t>p</t>
    </r>
  </si>
  <si>
    <r>
      <t>MWeq</t>
    </r>
    <r>
      <rPr>
        <vertAlign val="subscript"/>
        <sz val="12"/>
        <rFont val="Times New Roman"/>
        <family val="1"/>
      </rPr>
      <t>eq</t>
    </r>
  </si>
  <si>
    <t>5348 villages/1408 Hamlets</t>
  </si>
  <si>
    <t>lakh</t>
  </si>
  <si>
    <t>5,83,429</t>
  </si>
  <si>
    <t>nos.</t>
  </si>
  <si>
    <t>7,92,285</t>
  </si>
  <si>
    <t>min.sq.m</t>
  </si>
  <si>
    <t>Ministry of New and Renewable Energy, (Planning &amp; Coordination Division)</t>
  </si>
  <si>
    <t>2008-09 (P)</t>
  </si>
  <si>
    <t>Dadar &amp; Nagar Haveli</t>
  </si>
  <si>
    <t>Lakshwadeep</t>
  </si>
  <si>
    <t>Total ( MW)</t>
  </si>
  <si>
    <t>Bio-Power</t>
  </si>
  <si>
    <t>(MWp)</t>
  </si>
  <si>
    <t>Source : Planning &amp; Coordination Division, Ministry of New and Renewable Energy</t>
  </si>
  <si>
    <t>Small  Hydro  power</t>
  </si>
  <si>
    <t>Solar    Power</t>
  </si>
  <si>
    <t>Rural</t>
  </si>
  <si>
    <t>Industrial</t>
  </si>
  <si>
    <t>SLS</t>
  </si>
  <si>
    <t>HLS</t>
  </si>
  <si>
    <t>SL</t>
  </si>
  <si>
    <t>PP</t>
  </si>
  <si>
    <t>SPV</t>
  </si>
  <si>
    <t>Pumps</t>
  </si>
  <si>
    <t>Waterpumping</t>
  </si>
  <si>
    <t>Windmills</t>
  </si>
  <si>
    <t>Solar Cooker</t>
  </si>
  <si>
    <t>Village</t>
  </si>
  <si>
    <t>Hamlet</t>
  </si>
  <si>
    <t>Others*</t>
  </si>
  <si>
    <t>(Nos.)</t>
  </si>
  <si>
    <t>(kw)</t>
  </si>
  <si>
    <t>(nos.)</t>
  </si>
  <si>
    <t>( Nos.)</t>
  </si>
  <si>
    <t>(nos)</t>
  </si>
  <si>
    <t>SLS : Street Lighting System</t>
  </si>
  <si>
    <t>HLS : Home Lighting System</t>
  </si>
  <si>
    <t>SL: Solar Lanterns</t>
  </si>
  <si>
    <t>MW : Mega Watt</t>
  </si>
  <si>
    <t>PP: Power plants</t>
  </si>
  <si>
    <t>Source: Ministry of New and Renewable Energy (Planning &amp; Coordination Division)</t>
  </si>
  <si>
    <t>1-4-2009</t>
  </si>
  <si>
    <t>1-4-2010</t>
  </si>
  <si>
    <t>1-4-2009 *</t>
  </si>
  <si>
    <t>1-4-2010*</t>
  </si>
  <si>
    <t>P      :Provisional</t>
  </si>
  <si>
    <t>d. More fly over and subways have been constructed and T-Junctions have been closed for better traffic flow.</t>
  </si>
  <si>
    <t xml:space="preserve">G)     Public Transport Systems: </t>
  </si>
  <si>
    <r>
      <t>a.</t>
    </r>
    <r>
      <rPr>
        <sz val="7"/>
        <rFont val="Times New Roman"/>
        <family val="1"/>
      </rPr>
      <t xml:space="preserve">       </t>
    </r>
    <r>
      <rPr>
        <sz val="12"/>
        <rFont val="Times New Roman"/>
        <family val="1"/>
      </rPr>
      <t>Number of buses has been increased to discourage use of individual vehicles by allowing private sectors for operation.</t>
    </r>
  </si>
  <si>
    <t>b. A number of Metro Rail Projects for Delhi –NCR have been commissioned.</t>
  </si>
  <si>
    <t>H)      Technology</t>
  </si>
  <si>
    <t>a. Fitment of catalytic converter for new petrol passenger cars has been made compulsory from 1.4.1995 in four metros and 45 cities from 1.9.1998.</t>
  </si>
  <si>
    <t>b. Two wheeler scooters with four stroke engine are being introduced in the market from October 1998.</t>
  </si>
  <si>
    <t>c. Registration of only rear engine auto rickshaws is being allowed from May 1996 onwards.</t>
  </si>
  <si>
    <t>d.   More four stroke two wheelers are being registered in Delhi.</t>
  </si>
  <si>
    <t>I)   Mass Awareness</t>
  </si>
  <si>
    <r>
      <t>a.</t>
    </r>
    <r>
      <rPr>
        <sz val="7"/>
        <rFont val="Times New Roman"/>
        <family val="1"/>
      </rPr>
      <t xml:space="preserve">       </t>
    </r>
    <r>
      <rPr>
        <sz val="12"/>
        <rFont val="Times New Roman"/>
        <family val="1"/>
      </rPr>
      <t>Messages/articles related to vehicular emissions are disseminated through newsletters, pamphlets, newspapers, magazines, Television, Radio, internet, Workshops and Summer Exhibitions.</t>
    </r>
  </si>
  <si>
    <t>b. Display of ambient air quality data through display system near ITO, Newspapers, daily news and internet.</t>
  </si>
  <si>
    <t>c. NGOs working on vehicular pollution control are being encouraged for mass awareness companies.</t>
  </si>
  <si>
    <t>4.12 Environment Pollution due to Energy Use</t>
  </si>
  <si>
    <t xml:space="preserve">           </t>
  </si>
  <si>
    <t xml:space="preserve">4.12.6 Coal production increased rapidly after the nationalisation of coal mines. From about 296.7 million ton in 1997-98, it raised to 492.9 million ton in 2008-2009 making India, one of the major coal producers of the world. The increase is predominantly in non-coking coal production.   </t>
  </si>
  <si>
    <r>
      <t xml:space="preserve">4.12.7 One of the major constraints on the profitability of the coal sector is the low productivity levels in underground mines. The underground mines employ 80% of manpower, but contribute to only 30% of the total output.   </t>
    </r>
    <r>
      <rPr>
        <b/>
        <sz val="12"/>
        <rFont val="Times New Roman"/>
        <family val="1"/>
      </rPr>
      <t>The productivity in Coal mines in the year 2007 can be viewed in Table 4.12.4 at annexure 4.</t>
    </r>
  </si>
  <si>
    <t xml:space="preserve">The distribution of family –type biogas plants in various States of India are exhibited in  Table 4.14.9 </t>
  </si>
  <si>
    <t xml:space="preserve">The details of decentralized / off –grid renewable systems devices installed in various States of India is depicted in table 4.14.8 </t>
  </si>
  <si>
    <r>
      <t>4.14.5 The total capacity of all the grid interactive renewable power projects (small hydro power, wind power, bio power and solar power) installed in India is approximately 16817.04 MW</t>
    </r>
    <r>
      <rPr>
        <b/>
        <sz val="12"/>
        <rFont val="Times New Roman"/>
        <family val="1"/>
      </rPr>
      <t xml:space="preserve">.  The State- wise details of cumulative installed capacity of grid interactive renewable power projects in India is depicted in table 4.14.6 and the details of grid interactive renewable power installed during 2009-10 is in table 4.14.7 </t>
    </r>
  </si>
  <si>
    <r>
      <t>4.14.4</t>
    </r>
    <r>
      <rPr>
        <b/>
        <sz val="12"/>
        <rFont val="Times New Roman"/>
        <family val="1"/>
      </rPr>
      <t xml:space="preserve"> Small Hydro power Projects: </t>
    </r>
    <r>
      <rPr>
        <sz val="12"/>
        <rFont val="Times New Roman"/>
        <family val="1"/>
      </rPr>
      <t xml:space="preserve">In India, nearly 611 small hydro power projects (capacity upto 25 MW) have been already set up and 225 are under implementation.  The total capacity of the existing power plants is nearly 2045.61 MW and the total capacity of the projects under implementation is 668.86 MW.  </t>
    </r>
    <r>
      <rPr>
        <b/>
        <sz val="12"/>
        <rFont val="Times New Roman"/>
        <family val="1"/>
      </rPr>
      <t xml:space="preserve">The State wise details of small hydro power projects set up and under implementation are shown in table 4.14.5 </t>
    </r>
  </si>
  <si>
    <r>
      <t>4.4.1 Sugar industry:</t>
    </r>
    <r>
      <rPr>
        <sz val="12"/>
        <rFont val="Times New Roman"/>
        <family val="1"/>
      </rPr>
      <t xml:space="preserve"> India has been known as the original home of sugar and sugarcane. Indian mythology supports the above fact as it contains legends showing the origin of sugarcane. India is the second largest producer of sugarcane next to Brazil. Presently, about 4 million hectares of land is under sugarcane cultivation with an average yield of 70 tonnes per hectare</t>
    </r>
    <r>
      <rPr>
        <sz val="12"/>
        <color indexed="22"/>
        <rFont val="Times New Roman"/>
        <family val="1"/>
      </rPr>
      <t>.</t>
    </r>
    <r>
      <rPr>
        <b/>
        <sz val="12"/>
        <color indexed="17"/>
        <rFont val="Times New Roman"/>
        <family val="1"/>
      </rPr>
      <t xml:space="preserve"> </t>
    </r>
    <r>
      <rPr>
        <b/>
        <sz val="12"/>
        <rFont val="Times New Roman"/>
        <family val="1"/>
      </rPr>
      <t>The effluent standards for sugar industry is at table 4.4.1.</t>
    </r>
  </si>
  <si>
    <t>TABLE 4.4.1 : EFFLUENT STANDARDS FOR SUGAR INDUSTRY</t>
  </si>
  <si>
    <t>Permissible Limits (mg/Litres)</t>
  </si>
  <si>
    <t>Disposal on Land</t>
  </si>
  <si>
    <t>Disposal in Surface Water</t>
  </si>
  <si>
    <r>
      <t>Biological Oxygen Demand          (5 days at 20</t>
    </r>
    <r>
      <rPr>
        <vertAlign val="superscript"/>
        <sz val="10"/>
        <rFont val="Arial"/>
        <family val="2"/>
      </rPr>
      <t>0</t>
    </r>
    <r>
      <rPr>
        <sz val="10"/>
        <rFont val="Arial"/>
        <family val="0"/>
      </rPr>
      <t>C)</t>
    </r>
  </si>
  <si>
    <t>Suspended Solids</t>
  </si>
  <si>
    <r>
      <t>4.4.2 Paper Industry:</t>
    </r>
    <r>
      <rPr>
        <sz val="12"/>
        <rFont val="Times New Roman"/>
        <family val="1"/>
      </rPr>
      <t xml:space="preserve"> The Indian Paper Industry is among the top 15 global players today</t>
    </r>
    <r>
      <rPr>
        <b/>
        <sz val="12"/>
        <rFont val="Times New Roman"/>
        <family val="1"/>
      </rPr>
      <t>. The existing effluent  for large pulp and paper industries is available at table 4.4.2.</t>
    </r>
  </si>
  <si>
    <t>TABLE 4.4.2 : EFFLUENT STANDARDS FOR LARGE PULP AND PAPER INDUSTRIES</t>
  </si>
  <si>
    <t>Capacity (Tonnes a year)</t>
  </si>
  <si>
    <t>Permissible Limits</t>
  </si>
  <si>
    <t>Above 24,000</t>
  </si>
  <si>
    <t>pH</t>
  </si>
  <si>
    <t>7.0-8.5</t>
  </si>
  <si>
    <r>
      <t>Biological Oxygen Demand at 20</t>
    </r>
    <r>
      <rPr>
        <vertAlign val="superscript"/>
        <sz val="10"/>
        <rFont val="Arial"/>
        <family val="2"/>
      </rPr>
      <t>0</t>
    </r>
    <r>
      <rPr>
        <sz val="10"/>
        <rFont val="Arial"/>
        <family val="0"/>
      </rPr>
      <t>C</t>
    </r>
  </si>
  <si>
    <t>30 mg/litre</t>
  </si>
  <si>
    <t>Chemical Oxygen Demand</t>
  </si>
  <si>
    <t>350 mg/litre</t>
  </si>
  <si>
    <t>Suspended solids</t>
  </si>
  <si>
    <t>50 mg/litre</t>
  </si>
  <si>
    <t>Total organic chloride</t>
  </si>
  <si>
    <t>2.0 kg/tonne of paper produced</t>
  </si>
  <si>
    <t>Flow (total waste water discharge)</t>
  </si>
  <si>
    <r>
      <t>Large pulp and paper</t>
    </r>
    <r>
      <rPr>
        <vertAlign val="superscript"/>
        <sz val="10"/>
        <rFont val="Arial"/>
        <family val="2"/>
      </rPr>
      <t>a</t>
    </r>
  </si>
  <si>
    <r>
      <t>200 m</t>
    </r>
    <r>
      <rPr>
        <vertAlign val="superscript"/>
        <sz val="10"/>
        <rFont val="Arial"/>
        <family val="2"/>
      </rPr>
      <t>3</t>
    </r>
    <r>
      <rPr>
        <sz val="10"/>
        <rFont val="Arial"/>
        <family val="2"/>
      </rPr>
      <t>/tonne of paper produced</t>
    </r>
  </si>
  <si>
    <t>Large rayon grade newsprint</t>
  </si>
  <si>
    <r>
      <t>150 m</t>
    </r>
    <r>
      <rPr>
        <vertAlign val="superscript"/>
        <sz val="10"/>
        <rFont val="Arial"/>
        <family val="2"/>
      </rPr>
      <t>3</t>
    </r>
    <r>
      <rPr>
        <sz val="10"/>
        <rFont val="Arial"/>
        <family val="2"/>
      </rPr>
      <t>/tonne of paper produced</t>
    </r>
  </si>
  <si>
    <t xml:space="preserve">a :  the standards with respect to total waste water discharge for large pulp and paper mills  </t>
  </si>
  <si>
    <r>
      <t xml:space="preserve">  established from 1992 will meet the standards of 100 m</t>
    </r>
    <r>
      <rPr>
        <vertAlign val="superscript"/>
        <sz val="10"/>
        <rFont val="Arial"/>
        <family val="2"/>
      </rPr>
      <t>3</t>
    </r>
    <r>
      <rPr>
        <sz val="10"/>
        <rFont val="Arial"/>
        <family val="0"/>
      </rPr>
      <t>/tonne of paper produced</t>
    </r>
  </si>
  <si>
    <r>
      <t xml:space="preserve">4.4.3 Oil Refineries: </t>
    </r>
    <r>
      <rPr>
        <sz val="12"/>
        <rFont val="Times New Roman"/>
        <family val="1"/>
      </rPr>
      <t>As of July, 2005 there are a total of 18 oil refineries in the country comprising 17 in the Public Sector, one in the private sector in India.  The following table presents the elluent standards for oil refineries.</t>
    </r>
  </si>
  <si>
    <t>TABLE 4.4.3 : EFFLUENT STANDARDS FOR OIL REFINERIES</t>
  </si>
  <si>
    <t>(Mg/Litre)</t>
  </si>
  <si>
    <t>Permissible Limit</t>
  </si>
  <si>
    <t>Quantum (Kg/Thousand Tonnes of Crude Processed)</t>
  </si>
  <si>
    <t>Oil and grease</t>
  </si>
  <si>
    <t>Phenol</t>
  </si>
  <si>
    <t>Sulphide</t>
  </si>
  <si>
    <t>*           :   From 1998-99, all electricity undertakings other than Captive Units have been  kept</t>
  </si>
  <si>
    <t xml:space="preserve">       outside the purview of ASI</t>
  </si>
  <si>
    <t>Note: Factories registered under Factory Act 1948</t>
  </si>
  <si>
    <t>Table 4.3.3: Ambient Air Quility in Major cities</t>
  </si>
  <si>
    <t>( µg/m3)</t>
  </si>
  <si>
    <r>
      <t xml:space="preserve"> Sulphur dioxide (SO</t>
    </r>
    <r>
      <rPr>
        <b/>
        <vertAlign val="subscript"/>
        <sz val="10"/>
        <rFont val="Arial"/>
        <family val="2"/>
      </rPr>
      <t>2</t>
    </r>
    <r>
      <rPr>
        <b/>
        <sz val="10"/>
        <rFont val="Arial"/>
        <family val="2"/>
      </rPr>
      <t>)</t>
    </r>
  </si>
  <si>
    <t>City</t>
  </si>
  <si>
    <t>Banglore</t>
  </si>
  <si>
    <t xml:space="preserve">Table 4.3.3 : Ambient Air Quility in Major cities  </t>
  </si>
  <si>
    <r>
      <t xml:space="preserve"> Oxides of Nitrogen (NO</t>
    </r>
    <r>
      <rPr>
        <b/>
        <vertAlign val="subscript"/>
        <sz val="10"/>
        <rFont val="Arial"/>
        <family val="2"/>
      </rPr>
      <t>x</t>
    </r>
    <r>
      <rPr>
        <b/>
        <sz val="10"/>
        <rFont val="Arial"/>
        <family val="2"/>
      </rPr>
      <t>)</t>
    </r>
  </si>
  <si>
    <t>Table 4.3.3 : Ambient Air Quility in Major cities</t>
  </si>
  <si>
    <t xml:space="preserve"> Suspended Particulate Matter (SPM)</t>
  </si>
  <si>
    <t>Table 4.3.3: Ambient Air Quality in Major cities</t>
  </si>
  <si>
    <t xml:space="preserve"> Respirable Suspended Particulate Matter (RSPM)</t>
  </si>
  <si>
    <t xml:space="preserve">SPM : Suspended particulate matter; </t>
  </si>
  <si>
    <t>RSPM : Respirable suspended particulate matter</t>
  </si>
  <si>
    <t>SO2 : Sulphur dioxide</t>
  </si>
  <si>
    <t>Nox : Oxides of nitrogen</t>
  </si>
  <si>
    <t>The ambient air quality in major cities is presented at table 4.3.2.</t>
  </si>
  <si>
    <r>
      <t>SO</t>
    </r>
    <r>
      <rPr>
        <b/>
        <vertAlign val="subscript"/>
        <sz val="12"/>
        <rFont val="Times New Roman"/>
        <family val="1"/>
      </rPr>
      <t>2</t>
    </r>
  </si>
  <si>
    <r>
      <t>NO</t>
    </r>
    <r>
      <rPr>
        <b/>
        <vertAlign val="subscript"/>
        <sz val="12"/>
        <rFont val="Times New Roman"/>
        <family val="1"/>
      </rPr>
      <t>x</t>
    </r>
  </si>
  <si>
    <t>SPM</t>
  </si>
  <si>
    <t>RSPM</t>
  </si>
  <si>
    <t>SPM : Suspended particulate matter;   RSPM : Respirable suspended particulate matter</t>
  </si>
  <si>
    <r>
      <t>SO</t>
    </r>
    <r>
      <rPr>
        <vertAlign val="subscript"/>
        <sz val="12"/>
        <rFont val="Times New Roman"/>
        <family val="1"/>
      </rPr>
      <t>2</t>
    </r>
    <r>
      <rPr>
        <sz val="12"/>
        <rFont val="Times New Roman"/>
        <family val="1"/>
      </rPr>
      <t xml:space="preserve"> : Sulphur dioxide No</t>
    </r>
    <r>
      <rPr>
        <vertAlign val="subscript"/>
        <sz val="12"/>
        <rFont val="Times New Roman"/>
        <family val="1"/>
      </rPr>
      <t>x</t>
    </r>
    <r>
      <rPr>
        <sz val="12"/>
        <rFont val="Times New Roman"/>
        <family val="1"/>
      </rPr>
      <t xml:space="preserve"> : Oxides of nitrogen</t>
    </r>
  </si>
  <si>
    <r>
      <t>4.3.2</t>
    </r>
    <r>
      <rPr>
        <b/>
        <sz val="12"/>
        <rFont val="Times New Roman"/>
        <family val="1"/>
      </rPr>
      <t xml:space="preserve"> Industries and Air pollution: </t>
    </r>
    <r>
      <rPr>
        <sz val="12"/>
        <rFont val="Times New Roman"/>
        <family val="1"/>
      </rPr>
      <t>Industrialization and urbanization have resulted in a profound deterioration of India's air quality. Of the 3 million premature deaths in the world that occur each year due to outdoor and indoor air pollution, the highest number are assessed to occur in India.</t>
    </r>
    <r>
      <rPr>
        <b/>
        <sz val="12"/>
        <rFont val="Times New Roman"/>
        <family val="1"/>
      </rPr>
      <t xml:space="preserve">  </t>
    </r>
    <r>
      <rPr>
        <sz val="12"/>
        <rFont val="Times New Roman"/>
        <family val="1"/>
      </rPr>
      <t>Sources of air pollution, India's most severe environmental problem, come in several forms, including vehicular emissions and untreated industrial smoke. Apart from rapid industrialization, urbanization has resulted in the emergence of industrial centers without a corresponding growth in civic amenities and pollution control mechanisms.</t>
    </r>
  </si>
  <si>
    <r>
      <t>4.3.3 There is a growth of 42.68 % in the number of registered factories in India from 1987-88 to 2007-08.</t>
    </r>
    <r>
      <rPr>
        <sz val="12"/>
        <color indexed="17"/>
        <rFont val="Times New Roman"/>
        <family val="1"/>
      </rPr>
      <t xml:space="preserve">  </t>
    </r>
    <r>
      <rPr>
        <b/>
        <sz val="12"/>
        <rFont val="Times New Roman"/>
        <family val="1"/>
      </rPr>
      <t>The details of registered factories sector wise are in Table 4.3.4.</t>
    </r>
  </si>
  <si>
    <t>2010 data is taken on the web site.</t>
  </si>
  <si>
    <r>
      <t xml:space="preserve">4.14.1 Renewable energy sources are important to tackle the pollution as well the exhaustion problems of other energy sources. Radioactive emissions from nuclear power plants are of grave concern as they can cause serious impact both in terms of spatial and inter-generational concerns.  In addition, two key problems are long-term waste disposal and the eventual decommissioning of plants. Due to limited reserves of petroleum, main emphasis needs to be given to non-conventional energy sources such as wind energy, solar energy and ocean energy.  </t>
    </r>
    <r>
      <rPr>
        <b/>
        <sz val="12"/>
        <rFont val="Times New Roman"/>
        <family val="1"/>
      </rPr>
      <t xml:space="preserve">The estimated potential and cumulative achievements of various renewable energy programmes in India is depicted in table 4.14.1 </t>
    </r>
  </si>
  <si>
    <t xml:space="preserve">The limit for phenol shall be confirmed at the outlet of effluent treatment of phenol plant.  However, at the final disposal point, the limit shall be less than 1 mg/l </t>
  </si>
  <si>
    <t>c  :</t>
  </si>
  <si>
    <t>The limit for fluoride shall be confirmed at the outlet of the chrome removal unit.  However, at the disposal point, fluoride concentration shall be lower than 5 mg/l</t>
  </si>
  <si>
    <t>d  :</t>
  </si>
  <si>
    <t>The limits for total and hexavalent chromium shall be confirmed at the outlet of the chromate removal. This implies that in the final treated effluent total, and hexavalent chromium shall be lower than prescribed herein</t>
  </si>
  <si>
    <r>
      <t xml:space="preserve">4.3.4 </t>
    </r>
    <r>
      <rPr>
        <b/>
        <sz val="12"/>
        <rFont val="Times New Roman"/>
        <family val="1"/>
      </rPr>
      <t>The detail of Indian standards for maximum permissible limits for Industrial effluent discharges is shown in the table 4.3.5.</t>
    </r>
  </si>
  <si>
    <t>(mg/Litre)</t>
  </si>
  <si>
    <t>Into Inland Surface Waters Indian Standards 2490 (1974)</t>
  </si>
  <si>
    <t>Into Public Sewers Indian Standards: 3306 (1974)</t>
  </si>
  <si>
    <t>Onland for Irrigation Indian Standards: 3307 (1974)</t>
  </si>
  <si>
    <t>Marine Coastal Area</t>
  </si>
  <si>
    <t>5.5-9.0</t>
  </si>
  <si>
    <t>5.5-9.1</t>
  </si>
  <si>
    <r>
      <t>Biological oxygen demand (for 5 days at 20</t>
    </r>
    <r>
      <rPr>
        <vertAlign val="superscript"/>
        <sz val="10"/>
        <rFont val="Arial"/>
        <family val="2"/>
      </rPr>
      <t>o</t>
    </r>
    <r>
      <rPr>
        <sz val="10"/>
        <rFont val="Arial"/>
        <family val="0"/>
      </rPr>
      <t>C)</t>
    </r>
  </si>
  <si>
    <t>Chemical oxygen demand</t>
  </si>
  <si>
    <t>Total dissolved solids (inorganic)</t>
  </si>
  <si>
    <r>
      <t>Temperature (</t>
    </r>
    <r>
      <rPr>
        <vertAlign val="superscript"/>
        <sz val="10"/>
        <rFont val="Arial"/>
        <family val="2"/>
      </rPr>
      <t>o</t>
    </r>
    <r>
      <rPr>
        <sz val="10"/>
        <rFont val="Arial"/>
        <family val="0"/>
      </rPr>
      <t>C)</t>
    </r>
  </si>
  <si>
    <t>Phenolic Compounds</t>
  </si>
  <si>
    <t>Cyanides</t>
  </si>
  <si>
    <t>Sulphides</t>
  </si>
  <si>
    <t>Fluorides</t>
  </si>
  <si>
    <t>Total residual chlorine</t>
  </si>
  <si>
    <t>Pesticides</t>
  </si>
  <si>
    <t>Arsenic</t>
  </si>
  <si>
    <t>Cadmium</t>
  </si>
  <si>
    <t>Chromium (hexavalent)</t>
  </si>
  <si>
    <t>copper</t>
  </si>
  <si>
    <t>Lead</t>
  </si>
  <si>
    <t>Mercury</t>
  </si>
  <si>
    <t>Nickel</t>
  </si>
  <si>
    <t>Selenium</t>
  </si>
  <si>
    <t>Zinc</t>
  </si>
  <si>
    <t>Chlorides</t>
  </si>
  <si>
    <t>Boron</t>
  </si>
  <si>
    <t>Sulphates</t>
  </si>
  <si>
    <t>Sodium (%)</t>
  </si>
  <si>
    <t>Ammoniacal nitrogen</t>
  </si>
  <si>
    <t>Radioactive materials</t>
  </si>
  <si>
    <t xml:space="preserve">   Alpha emitters (milli curie/millilitre)</t>
  </si>
  <si>
    <r>
      <t>10</t>
    </r>
    <r>
      <rPr>
        <vertAlign val="superscript"/>
        <sz val="10"/>
        <rFont val="Arial"/>
        <family val="2"/>
      </rPr>
      <t>-7</t>
    </r>
  </si>
  <si>
    <r>
      <t>10</t>
    </r>
    <r>
      <rPr>
        <vertAlign val="superscript"/>
        <sz val="10"/>
        <rFont val="Arial"/>
        <family val="2"/>
      </rPr>
      <t>-8</t>
    </r>
  </si>
  <si>
    <t xml:space="preserve">   Beta emitters (µ curie/millilitre)</t>
  </si>
  <si>
    <r>
      <t>10</t>
    </r>
    <r>
      <rPr>
        <vertAlign val="superscript"/>
        <sz val="10"/>
        <rFont val="Arial"/>
        <family val="2"/>
      </rPr>
      <t>-6</t>
    </r>
  </si>
  <si>
    <r>
      <t>4.4.6 The compliance status of industries to the norms set up for pollution control can be assessed from the following tables</t>
    </r>
    <r>
      <rPr>
        <b/>
        <sz val="12"/>
        <color indexed="17"/>
        <rFont val="Times New Roman"/>
        <family val="1"/>
      </rPr>
      <t>.</t>
    </r>
    <r>
      <rPr>
        <sz val="12"/>
        <rFont val="Times New Roman"/>
        <family val="1"/>
      </rPr>
      <t xml:space="preserve"> At all India level, nearly 72.56% of the medium and large scale units of 17 categories of industries are having adequate facilities to comply with the standards.</t>
    </r>
  </si>
  <si>
    <t xml:space="preserve">4.3.1    Air borne emissions emitted from various industries are a cause of major concern.  These emissions are of two forms, viz. solid particles (SPM) and gaseous emissions (SO2, NOx, CO, etc.).  Liquid effluents, generated from certain industries, containing organic and toxic pollutants are also a cause of concern.  Heavily polluting industries were identified which are included under the 17 categories of highly polluting industries for the purpose of monitoring and regulating pollution from them.  The Ministry of Environment and Forests has, developed standards for regulating emissions from various industries and emission standards for all the polluting industries including thermal power stations, iron and steel plants, cement plants, fertilizer plants, oil refineries, pulp and paper, petrochemicals, sugar, distilleries and tanneries have been prescribed. The industrial units in India are largely located in the States of Gujarat, Maharashtra, Uttar Pradesh, Bihar, West Bengal and </t>
  </si>
  <si>
    <t xml:space="preserve">TABLE 4.14.4(b)  : STATEWISE AND YEARWISE COMPOSITION OF COMMISSIONED BIOMASS   POWER PROJECTS                             (as on 30-06.2007) </t>
  </si>
  <si>
    <t>TABLE  4.14.4(a) :  STATEWISE GRID-INERACTIVE BIOMASS POWER INSTALLED CAPACITY</t>
  </si>
  <si>
    <t>Capative Thermal Power Plant</t>
  </si>
  <si>
    <t>Source : Central Polution Control Board. MOEF.</t>
  </si>
  <si>
    <t>It is pertinent to mention that, the above data reveals that nearly 10 % of the total industries in the 17 categories are found defaulting with respect to pollution control.</t>
  </si>
  <si>
    <t xml:space="preserve">4.6 Measures Taken for Controlling Air Pollution from Industries </t>
  </si>
  <si>
    <t>4.6.1</t>
  </si>
  <si>
    <r>
      <t>The measures taken for controlling air pollution from industries are as follows</t>
    </r>
    <r>
      <rPr>
        <sz val="12"/>
        <rFont val="Times New Roman"/>
        <family val="1"/>
      </rPr>
      <t>:</t>
    </r>
  </si>
  <si>
    <t xml:space="preserve">                                           </t>
  </si>
  <si>
    <t>Percent by Volume</t>
  </si>
  <si>
    <t>Parts Per              Million (ppm)</t>
  </si>
  <si>
    <t>Nitrogen</t>
  </si>
  <si>
    <t>Oxygen</t>
  </si>
  <si>
    <t>Argon</t>
  </si>
  <si>
    <t>Carbon dioxide</t>
  </si>
  <si>
    <t>Neon</t>
  </si>
  <si>
    <t>Helium</t>
  </si>
  <si>
    <t>Methane</t>
  </si>
  <si>
    <t>Kryton</t>
  </si>
  <si>
    <t>Hydrogen</t>
  </si>
  <si>
    <t>Xenon</t>
  </si>
  <si>
    <t>Ozone</t>
  </si>
  <si>
    <t>Variable</t>
  </si>
  <si>
    <t>~0.001- 0.3 (variable)</t>
  </si>
  <si>
    <t>Source : Envis centre of Indian Institute  of Tropical Meterology, Pune.</t>
  </si>
  <si>
    <t>4.2 Atmospheric Pollution – Main Sources</t>
  </si>
  <si>
    <t>4.2.1 The atmosphere consists of a mixture of gases that completely surround the earth. It extends to an altitude of 800 to 1000 kms above the earth’s surface, but is deeper at the equator and shallow at the poles. About 99.9% of the mass occurs below 50 Km and 0.0997% between 50 and 100 km altitude.  Major polluting gases/ particles are confined to the lowermost layer of atmosphere known as Troposphere that extends between 8 and 16 Kms above the earth surface.</t>
  </si>
  <si>
    <r>
      <t xml:space="preserve">4.2.3  The </t>
    </r>
    <r>
      <rPr>
        <b/>
        <sz val="12"/>
        <rFont val="Times New Roman"/>
        <family val="1"/>
      </rPr>
      <t>main sources of atmospheric pollution</t>
    </r>
    <r>
      <rPr>
        <sz val="12"/>
        <rFont val="Times New Roman"/>
        <family val="1"/>
      </rPr>
      <t xml:space="preserve"> may be summarized as follows:</t>
    </r>
  </si>
  <si>
    <r>
      <t>a)</t>
    </r>
    <r>
      <rPr>
        <sz val="7"/>
        <rFont val="Times New Roman"/>
        <family val="1"/>
      </rPr>
      <t xml:space="preserve">           </t>
    </r>
    <r>
      <rPr>
        <sz val="12"/>
        <rFont val="Times New Roman"/>
        <family val="1"/>
      </rPr>
      <t>The combustion of fuels to produce energy for heating and power generation both in the domestic sector as well as in the industrial sector.</t>
    </r>
  </si>
  <si>
    <r>
      <t>b)</t>
    </r>
    <r>
      <rPr>
        <sz val="7"/>
        <rFont val="Times New Roman"/>
        <family val="1"/>
      </rPr>
      <t xml:space="preserve">          </t>
    </r>
    <r>
      <rPr>
        <sz val="12"/>
        <rFont val="Times New Roman"/>
        <family val="1"/>
      </rPr>
      <t>The exhaust emissions from the transport vehicles that use petrol, diesel oil, etc.</t>
    </r>
  </si>
  <si>
    <r>
      <t>c)</t>
    </r>
    <r>
      <rPr>
        <sz val="7"/>
        <rFont val="Times New Roman"/>
        <family val="1"/>
      </rPr>
      <t xml:space="preserve">           </t>
    </r>
    <r>
      <rPr>
        <sz val="12"/>
        <rFont val="Times New Roman"/>
        <family val="1"/>
      </rPr>
      <t>Waste gases, dust and heat from many industrial sites including chemical manufacturers, electrical power generating stations, etc.</t>
    </r>
  </si>
  <si>
    <r>
      <t>4.2.4</t>
    </r>
    <r>
      <rPr>
        <sz val="7"/>
        <rFont val="Times New Roman"/>
        <family val="1"/>
      </rPr>
      <t xml:space="preserve">        </t>
    </r>
    <r>
      <rPr>
        <b/>
        <sz val="12"/>
        <rFont val="Times New Roman"/>
        <family val="1"/>
      </rPr>
      <t xml:space="preserve">National Air Quality Monitoring Programme: </t>
    </r>
    <r>
      <rPr>
        <sz val="12"/>
        <rFont val="Times New Roman"/>
        <family val="1"/>
      </rPr>
      <t>Central Pollution Control Board has laid down national air quality monitoring network with the help of State Pollution Control Boards. The network is consisting of 346 stations covering 130 Cities, 26 States and 4 Union Territories. The parameters are Sulpher Dioxide, Oxides of Nitrogen and Respirable Suspended Particulate Matter. It is expected that there will be 104 observations in a year taken twice a week, 24 hourly at uniform level.</t>
    </r>
  </si>
  <si>
    <r>
      <t>4.2.5</t>
    </r>
    <r>
      <rPr>
        <sz val="7"/>
        <rFont val="Times New Roman"/>
        <family val="1"/>
      </rPr>
      <t xml:space="preserve">        </t>
    </r>
    <r>
      <rPr>
        <sz val="12"/>
        <rFont val="Times New Roman"/>
        <family val="1"/>
      </rPr>
      <t>Summary of the Observations are as follows:</t>
    </r>
  </si>
  <si>
    <t>With respect to Sulpher di-oxide it is observed that annual average is well within the limit in all States. There are some occasional pulses in the States of Andhra Pradesh, Maharashtra, Punjab, Tamil Nadu, Uttar Pradesh and West Bengal.</t>
  </si>
  <si>
    <t>With respect to NO2 Values, the annual average are well with in limit except in some Cases. The maximum value indicates that of Andhra Pradesh, Delhi, Bihar, Maharashtra, Tamil Nadu and West Bengal are higher.</t>
  </si>
  <si>
    <r>
      <t>·</t>
    </r>
    <r>
      <rPr>
        <sz val="7"/>
        <rFont val="Times New Roman"/>
        <family val="1"/>
      </rPr>
      <t xml:space="preserve">        </t>
    </r>
    <r>
      <rPr>
        <sz val="12"/>
        <rFont val="Times New Roman"/>
        <family val="1"/>
      </rPr>
      <t>In case of RSPM average value indicates that except few States such as Goa, Kerala, Mizoram, and Pondicherry, Tamil Nadu all are exceeding the limit. The maximum value indicates that except Mizoram all are high. States like Rajasthan also is high as 829 micro gram per metre cube.</t>
    </r>
  </si>
  <si>
    <r>
      <t>·</t>
    </r>
    <r>
      <rPr>
        <sz val="7"/>
        <rFont val="Times New Roman"/>
        <family val="1"/>
      </rPr>
      <t xml:space="preserve">        </t>
    </r>
    <r>
      <rPr>
        <sz val="12"/>
        <rFont val="Times New Roman"/>
        <family val="1"/>
      </rPr>
      <t>With respect to industrial area sulpher di-oxide are again within the limit and so is the with Nitrogen Oxide.</t>
    </r>
  </si>
  <si>
    <r>
      <t>·</t>
    </r>
    <r>
      <rPr>
        <sz val="7"/>
        <rFont val="Times New Roman"/>
        <family val="1"/>
      </rPr>
      <t xml:space="preserve">        </t>
    </r>
    <r>
      <rPr>
        <sz val="12"/>
        <rFont val="Times New Roman"/>
        <family val="1"/>
      </rPr>
      <t>With respect to RSPM the trend shows that 13 States are exceeding the limits.</t>
    </r>
  </si>
  <si>
    <r>
      <t xml:space="preserve"> 4.2.2  The primary aim of the ambient air quality standards is to provide a basis for protecting public health from adverse effects of air pollution and for eliminating or reducing to a minimum, those contaminants of air that are known or likely to be hazardous to human being, animals, vegetation and historical monuments</t>
    </r>
    <r>
      <rPr>
        <sz val="12"/>
        <color indexed="17"/>
        <rFont val="Times New Roman"/>
        <family val="1"/>
      </rPr>
      <t xml:space="preserve">.  </t>
    </r>
    <r>
      <rPr>
        <b/>
        <sz val="12"/>
        <rFont val="Times New Roman"/>
        <family val="1"/>
      </rPr>
      <t xml:space="preserve">The national ambient air quality standards (NAAQS) is available in table 4.2.1 </t>
    </r>
  </si>
  <si>
    <t xml:space="preserve">The trend in ambient air quality in major cities (pollutant wise) over time is presented in table 4.3.3 </t>
  </si>
  <si>
    <t xml:space="preserve">The category wise details of motor vehicles in major metropolitan cities of India is available in table 4.7.4 </t>
  </si>
  <si>
    <t xml:space="preserve">A glance at the working of State Transport undertaking in various States and all India (time series) can be obtained in table 4.7.5 </t>
  </si>
  <si>
    <t>The phased tightening of exhaust emission standards for Indian Automobiles is elaborated in table 4.11.1</t>
  </si>
  <si>
    <r>
      <t>4.12.3 In India, Lignite production is mainly in Tamil nadu, Gujrat and Rajasthan.</t>
    </r>
    <r>
      <rPr>
        <b/>
        <sz val="12"/>
        <rFont val="Times New Roman"/>
        <family val="1"/>
      </rPr>
      <t xml:space="preserve">  </t>
    </r>
    <r>
      <rPr>
        <sz val="12"/>
        <rFont val="Times New Roman"/>
        <family val="1"/>
      </rPr>
      <t xml:space="preserve">Coal is the most abundant source of commercial energy in India. Coal resources are continually assessed by the Geological Survey of India through regional mapping and exploratory drilling. </t>
    </r>
    <r>
      <rPr>
        <b/>
        <sz val="12"/>
        <rFont val="Times New Roman"/>
        <family val="1"/>
      </rPr>
      <t>The State wise Lignite and Coal production over the last ten years is presented in table 4.12.1</t>
    </r>
  </si>
  <si>
    <t xml:space="preserve">4.12.4 The State wise inventory of geological reserves of coal is in table 4.12.2 according to types over a period from 2003- 2010 </t>
  </si>
  <si>
    <t xml:space="preserve">4.12.5 The State wise production of raw coal by types (coking, non - coking) over the years is depicted in table 4.12.3 </t>
  </si>
  <si>
    <r>
      <t xml:space="preserve">4.12.8 Since the nationalisation of the coal industry, India’s mine planners have chosen opencast mining over underground methods, to enhance productivity and meet production targets. The drawback of extracting the majority of the coal with opencast methods is that its quality is unavoidably affected by contamination of overburden mixes into the coal.  </t>
    </r>
    <r>
      <rPr>
        <b/>
        <sz val="12"/>
        <rFont val="Times New Roman"/>
        <family val="1"/>
      </rPr>
      <t xml:space="preserve">The detail of production of Coal and Lignite from opencast working by mechanization and overburden removed during the year 2007 is presented in table 4.12.5 </t>
    </r>
  </si>
  <si>
    <r>
      <t>4.12.9</t>
    </r>
    <r>
      <rPr>
        <sz val="7"/>
        <rFont val="Times New Roman"/>
        <family val="1"/>
      </rPr>
      <t xml:space="preserve">    </t>
    </r>
    <r>
      <rPr>
        <sz val="12"/>
        <rFont val="Times New Roman"/>
        <family val="1"/>
      </rPr>
      <t xml:space="preserve">The consumption of petroleum products in vehicles, industries and domestic cooking activities results in the emission of pollutants in large quantities.  </t>
    </r>
    <r>
      <rPr>
        <b/>
        <sz val="12"/>
        <rFont val="Times New Roman"/>
        <family val="1"/>
      </rPr>
      <t xml:space="preserve">The domestic production of Petroleum Products in India from 1970-71 to 2008-09 is in table 4.12.6 </t>
    </r>
  </si>
  <si>
    <t>4.8.1    The high concentration of particulates in the atmosphere over large urban and industrial areas can produce a number of general effects. Smoke and fumes can increase the atmospheric turbidity and reduce the amount of solar radiation reaching the ground. The overall effect of air pollution upon the biosphere and the built environment can be broadly considered under 3 headings: The effect upon-</t>
  </si>
  <si>
    <t>a)   Air pollution is existed in major cities where vehicles are the major sources.</t>
  </si>
  <si>
    <t>b)   There are 24 critically polluted areas where industrial pollution is predominant.  Action plan have been formulated and implemented by the Central/ States Pollution Control Board in these problem areas.</t>
  </si>
  <si>
    <r>
      <t>4.10</t>
    </r>
    <r>
      <rPr>
        <b/>
        <sz val="7"/>
        <color indexed="16"/>
        <rFont val="Times New Roman"/>
        <family val="1"/>
      </rPr>
      <t>    </t>
    </r>
    <r>
      <rPr>
        <b/>
        <sz val="12"/>
        <color indexed="16"/>
        <rFont val="Times New Roman"/>
        <family val="1"/>
      </rPr>
      <t xml:space="preserve"> Non-attainment Cities </t>
    </r>
  </si>
  <si>
    <t xml:space="preserve">4.11   Measures taken for Control of Air Pollution from Vehicles </t>
  </si>
  <si>
    <r>
      <t>4.12.1  A considerable amount of air pollution results from burning of fossil fuels. Fuels are primarily derived from fossilized plant material and consist mainly of carbon and/or its compounds. The household sector is the largest consumer of energy in India.  More than 60 percent of Indian households depend on traditional sources of energy like fuel wood, dung and crop residue for meeting their cooking and heating needs. Out of total rural energy consumption about 65 per cent is met from fuel wood. Fuel wood consumption during 2001-02 is estimated at 223 million tones, 180 millions tones of which is for household consumption and the balance for cottage industry, big hotels etc.  Burning of traditional fuels introduces large quantities of CO</t>
    </r>
    <r>
      <rPr>
        <vertAlign val="subscript"/>
        <sz val="12"/>
        <rFont val="Times New Roman"/>
        <family val="1"/>
      </rPr>
      <t>2</t>
    </r>
    <r>
      <rPr>
        <sz val="12"/>
        <rFont val="Times New Roman"/>
        <family val="1"/>
      </rPr>
      <t xml:space="preserve"> when the combustion is complete, but if there is incomplete combustion and oxidation then Carbon monoxide (CO) is produced, in addition to hydrocarbons. Incomplete combustion of coal produces smoke consisting of particles of soot or carbon, tarry droplets of unburnt hydrocarbons and CO. Fossil fuels also contain 0.5–4.0% of sulphur which is oxidized to SO</t>
    </r>
    <r>
      <rPr>
        <vertAlign val="subscript"/>
        <sz val="12"/>
        <rFont val="Times New Roman"/>
        <family val="1"/>
      </rPr>
      <t xml:space="preserve">2 </t>
    </r>
    <r>
      <rPr>
        <sz val="12"/>
        <rFont val="Times New Roman"/>
        <family val="1"/>
      </rPr>
      <t>during combustion.</t>
    </r>
  </si>
  <si>
    <t>4.12.2   The environmental effects of various fuels, namely, coal, oil, nuclear etc. are of growing concern owing to increasing consumption levels.  The combustion of these fuels in industries and vehicles has been a major source of pollution.  Coal production through opencast mining, its supply to and consumption in power stations, and industrial boilers leads to particulate and gaseous pollution which can cause pneumoconiosis, bronchitis, and respiratory diseases.  Another major impact of coal mining is land degradation, especially of forest areas.</t>
  </si>
  <si>
    <r>
      <t>4.7.1 Road vehicles are the second major source of pollution. They emit CO, HCs, NO</t>
    </r>
    <r>
      <rPr>
        <vertAlign val="subscript"/>
        <sz val="12"/>
        <rFont val="Times New Roman"/>
        <family val="1"/>
      </rPr>
      <t>X</t>
    </r>
    <r>
      <rPr>
        <sz val="12"/>
        <rFont val="Times New Roman"/>
        <family val="1"/>
      </rPr>
      <t>, SO</t>
    </r>
    <r>
      <rPr>
        <vertAlign val="subscript"/>
        <sz val="12"/>
        <rFont val="Times New Roman"/>
        <family val="1"/>
      </rPr>
      <t>2</t>
    </r>
    <r>
      <rPr>
        <sz val="12"/>
        <rFont val="Times New Roman"/>
        <family val="1"/>
      </rPr>
      <t>, and other toxic substances such as TSP and lead. Diesel engines are much less polluting than petrol engines. Both types of engines are not very efficient converters of fuel energy. However, diesel types with a conversion efficiency of around 30% must be more efficient and use less fuel than petrol types with a 15-20% conversion efficiency. Both types of engines have incomplete combustion of fuel, so the major pollutant is CO, amounting to 91% by weight of all vehicle emissions.   The primary pollutants produced in vehicle emissions undergo a series of complex interrelated chemical reactions in the troposphere and lower stratosphere to form secondary products.</t>
    </r>
  </si>
  <si>
    <r>
      <t>4.7.2</t>
    </r>
    <r>
      <rPr>
        <sz val="7"/>
        <rFont val="Times New Roman"/>
        <family val="1"/>
      </rPr>
      <t xml:space="preserve">        </t>
    </r>
    <r>
      <rPr>
        <sz val="12"/>
        <rFont val="Times New Roman"/>
        <family val="1"/>
      </rPr>
      <t>Four factors make pollution from the vehicles more serious in developing countries.</t>
    </r>
  </si>
  <si>
    <r>
      <t>(i)</t>
    </r>
    <r>
      <rPr>
        <sz val="7"/>
        <rFont val="Times New Roman"/>
        <family val="1"/>
      </rPr>
      <t xml:space="preserve">                  </t>
    </r>
    <r>
      <rPr>
        <sz val="12"/>
        <rFont val="Times New Roman"/>
        <family val="1"/>
      </rPr>
      <t>Poor quality of vehicles creating more particulates and burning fuels inefficiently.</t>
    </r>
  </si>
  <si>
    <r>
      <t>(ii)</t>
    </r>
    <r>
      <rPr>
        <sz val="7"/>
        <rFont val="Times New Roman"/>
        <family val="1"/>
      </rPr>
      <t xml:space="preserve">                </t>
    </r>
    <r>
      <rPr>
        <sz val="12"/>
        <rFont val="Times New Roman"/>
        <family val="1"/>
      </rPr>
      <t>Lower quality of fuel being used leads to far greater quantities of pollutants.</t>
    </r>
  </si>
  <si>
    <r>
      <t>(iii)</t>
    </r>
    <r>
      <rPr>
        <sz val="7"/>
        <rFont val="Times New Roman"/>
        <family val="1"/>
      </rPr>
      <t xml:space="preserve">               </t>
    </r>
    <r>
      <rPr>
        <sz val="12"/>
        <rFont val="Times New Roman"/>
        <family val="1"/>
      </rPr>
      <t>Concentration of motor vehicles in a few large cities.</t>
    </r>
  </si>
  <si>
    <r>
      <t>(iv)</t>
    </r>
    <r>
      <rPr>
        <sz val="7"/>
        <rFont val="Times New Roman"/>
        <family val="1"/>
      </rPr>
      <t xml:space="preserve">              </t>
    </r>
    <r>
      <rPr>
        <sz val="12"/>
        <rFont val="Times New Roman"/>
        <family val="1"/>
      </rPr>
      <t>Exposure of a larger percentage of population that lives and moves in the open.</t>
    </r>
  </si>
  <si>
    <t xml:space="preserve">4.7.3 With the increasing urbanization and industrialization, the transport demand has also increased  consequently.  Out of the total number of  more than 7 crores registered vehicles in India, including both transport and non-transport, more than 2 crores are concentrated in the 23 metropolitan cities. This has increased the vehicular pollution in manifold. The different factors of the pollution are the types of engines used, the age of the vehicles, poor road conditions and congested traffic. The principal vehicular pollutants are Carbon Monoxide, Oxides of Nitrogen, Hydrocarbons, suspended and particulate matters, a varying amount of Sulphur Dioxide depending on the Sulphur content of the fuel and lead compounds.   </t>
  </si>
  <si>
    <t>4.7   Road Transport</t>
  </si>
  <si>
    <t xml:space="preserve">TABLE 4.17.1: PRODUCTION OF OZONE DEPLETING SUBSTANCES  IN INDIA </t>
  </si>
  <si>
    <t>(MT)</t>
  </si>
  <si>
    <t>ODS</t>
  </si>
  <si>
    <t>CFC-11</t>
  </si>
  <si>
    <t>CFC-12</t>
  </si>
  <si>
    <t>CFC-113</t>
  </si>
  <si>
    <t>H-1211</t>
  </si>
  <si>
    <t>H-1301</t>
  </si>
  <si>
    <t>CTC</t>
  </si>
  <si>
    <t>MCF</t>
  </si>
  <si>
    <t>HCFC-22</t>
  </si>
  <si>
    <t>MBr</t>
  </si>
  <si>
    <t>Source : Ozone cell, Ministry of Environment and Forests</t>
  </si>
  <si>
    <t xml:space="preserve">ODS: </t>
  </si>
  <si>
    <t>Ozone Depleting Substances</t>
  </si>
  <si>
    <t>TABLE 4.17.2: TOTAL CONSUMPTION OF OZONE DEPLETING SUBSTANCES</t>
  </si>
  <si>
    <t>HCF-22</t>
  </si>
  <si>
    <t>HCF-123</t>
  </si>
  <si>
    <t>HCF-141b</t>
  </si>
  <si>
    <t>TABLE 4.11.1  :  PHASED TIGHTENING OF EXHAUST EMISSION STANDARDS  FOR INDIAN AUTOMOBILES</t>
  </si>
  <si>
    <t xml:space="preserve">                                         </t>
  </si>
  <si>
    <t>Category</t>
  </si>
  <si>
    <t>2000 (Euro II)</t>
  </si>
  <si>
    <t>2005 (Euro III)</t>
  </si>
  <si>
    <t>Petrol Vehicles  : (in grams/km)</t>
  </si>
  <si>
    <t>Two wheelers</t>
  </si>
  <si>
    <t>(a)  CO</t>
  </si>
  <si>
    <t>12-30</t>
  </si>
  <si>
    <t>2.0</t>
  </si>
  <si>
    <t>(b)   HC</t>
  </si>
  <si>
    <t>8-12</t>
  </si>
  <si>
    <r>
      <t>(c )  (HC+NO</t>
    </r>
    <r>
      <rPr>
        <vertAlign val="subscript"/>
        <sz val="10"/>
        <rFont val="Arial"/>
        <family val="2"/>
      </rPr>
      <t>X</t>
    </r>
    <r>
      <rPr>
        <sz val="10"/>
        <rFont val="Arial"/>
        <family val="2"/>
      </rPr>
      <t>)</t>
    </r>
  </si>
  <si>
    <t>Three Wheelers</t>
  </si>
  <si>
    <t>4.0</t>
  </si>
  <si>
    <t>5.40</t>
  </si>
  <si>
    <t>Cars with CC :</t>
  </si>
  <si>
    <t>4.34-6.20</t>
  </si>
  <si>
    <t>2.72</t>
  </si>
  <si>
    <t>1.5-2.18</t>
  </si>
  <si>
    <t>0.97</t>
  </si>
  <si>
    <t>Cars without CC :</t>
  </si>
  <si>
    <t>14.3-27.1</t>
  </si>
  <si>
    <t>8.68-12.4</t>
  </si>
  <si>
    <t>2.0-2.9</t>
  </si>
  <si>
    <t>3.00-4.36</t>
  </si>
  <si>
    <t xml:space="preserve">Diesel Vehicles  : </t>
  </si>
  <si>
    <t>A : Gross Vehicles Weight &gt; 3.5 ton (Heavy Duty Vehicles)-in grams/kWh</t>
  </si>
  <si>
    <t>14.0</t>
  </si>
  <si>
    <t>11.2</t>
  </si>
  <si>
    <t>4.5</t>
  </si>
  <si>
    <t>3.5</t>
  </si>
  <si>
    <t>2.4</t>
  </si>
  <si>
    <t>1.1</t>
  </si>
  <si>
    <r>
      <t>(c )  NO</t>
    </r>
    <r>
      <rPr>
        <vertAlign val="subscript"/>
        <sz val="10"/>
        <rFont val="Arial"/>
        <family val="2"/>
      </rPr>
      <t>X</t>
    </r>
  </si>
  <si>
    <t>18.0</t>
  </si>
  <si>
    <t>14.4</t>
  </si>
  <si>
    <t>8.0</t>
  </si>
  <si>
    <t>(d)   PM &gt; 85 KW/g/KWh</t>
  </si>
  <si>
    <t>0.36</t>
  </si>
  <si>
    <t>(e)  PM &lt; 85 KW/g/KWh</t>
  </si>
  <si>
    <t>B : Gross Vehicles Weight &lt; 3.5 ton (Light duty Vehicles)*-in grams/km</t>
  </si>
  <si>
    <t>5.0-9.0</t>
  </si>
  <si>
    <t>2.72-6.90</t>
  </si>
  <si>
    <r>
      <t>(b )  (HC+NO</t>
    </r>
    <r>
      <rPr>
        <vertAlign val="subscript"/>
        <sz val="10"/>
        <rFont val="Arial"/>
        <family val="2"/>
      </rPr>
      <t>X</t>
    </r>
    <r>
      <rPr>
        <sz val="10"/>
        <rFont val="Arial"/>
        <family val="2"/>
      </rPr>
      <t>)</t>
    </r>
  </si>
  <si>
    <t>2.7-6.9</t>
  </si>
  <si>
    <t>2.0-4.0</t>
  </si>
  <si>
    <t>0.97-1.70</t>
  </si>
  <si>
    <r>
      <t>(c ) NO</t>
    </r>
    <r>
      <rPr>
        <vertAlign val="subscript"/>
        <sz val="10"/>
        <rFont val="Arial"/>
        <family val="2"/>
      </rPr>
      <t>X</t>
    </r>
  </si>
  <si>
    <t>(d) PM</t>
  </si>
  <si>
    <t>0.14-0.25</t>
  </si>
  <si>
    <t>Source  : The Energy Resources Institute.</t>
  </si>
  <si>
    <t>CO        : Carbon Monoxide</t>
  </si>
  <si>
    <t xml:space="preserve"> CC  : Catalytic Converter</t>
  </si>
  <si>
    <t>HC        :  Hydrocarbon</t>
  </si>
  <si>
    <t>PM   :  Particulate matter</t>
  </si>
  <si>
    <r>
      <t>NO</t>
    </r>
    <r>
      <rPr>
        <vertAlign val="subscript"/>
        <sz val="10"/>
        <rFont val="Arial"/>
        <family val="2"/>
      </rPr>
      <t xml:space="preserve">X      </t>
    </r>
    <r>
      <rPr>
        <sz val="10"/>
        <rFont val="Arial"/>
        <family val="0"/>
      </rPr>
      <t xml:space="preserve">  : Oxides of Nitrogen</t>
    </r>
  </si>
  <si>
    <t>*           : The test cycle is as per 13 mode cycle or a chasis dynamometer.</t>
  </si>
  <si>
    <t>Euro I w.e.f. 1-6-99 and Euro II w.e.f. 1-4-2000 for private (non-commercial) vehicles in NCR.</t>
  </si>
  <si>
    <t>TABLE 4.7.5: WORKING OF STATE TRANSPORT UNDERTAKINGS</t>
  </si>
  <si>
    <t>(As on 31st March 2005)</t>
  </si>
  <si>
    <t xml:space="preserve"> Year/State/UT</t>
  </si>
  <si>
    <t xml:space="preserve">   Fleet Strength (Buses) (no.)</t>
  </si>
  <si>
    <t xml:space="preserve">  Vehicles in Bus Scheduled Service (no.)</t>
  </si>
  <si>
    <t xml:space="preserve"> Passenger Kilometres Performed (Mill km.)</t>
  </si>
  <si>
    <t xml:space="preserve">   Gross Revenue Receipts (Rs. Mill)</t>
  </si>
  <si>
    <t xml:space="preserve">  Current Expenditure (Total Operating Cost) (Rs. Mill)</t>
  </si>
  <si>
    <t xml:space="preserve">     Net Revenue (Rs. Mill)</t>
  </si>
  <si>
    <t>1999-2000</t>
  </si>
  <si>
    <t>99749*</t>
  </si>
  <si>
    <t>103707*</t>
  </si>
  <si>
    <t>State:</t>
  </si>
  <si>
    <t>Union Territory:</t>
  </si>
  <si>
    <t xml:space="preserve">Delhi </t>
  </si>
  <si>
    <t>Source: Central Institute of Road Transport</t>
  </si>
  <si>
    <t xml:space="preserve">TABLE   4.7.3  : TOTAL REGISTERED MOTOR VEHICLES IN METROPOLITAN CITIES OF INDIA                                               (as on 31st March, 2005)          </t>
  </si>
  <si>
    <t xml:space="preserve">  TABLE  4.7.3  : TOTAL REGISTERED MOTOR VEHICLES IN METROPOLITAN CITIES OF INDIA-Concld.</t>
  </si>
  <si>
    <t>TABLE   4.1.6 (b)  : TOTAL REGISTERED    MOTOR      VEHICLES   IN METROPOLITAN                                                   CITIES OF INDIA                                                                                                                                                                                          (as on 31st March, 2003)   Contd.</t>
  </si>
  <si>
    <t>TABLE   4.1.6 (b) : TOTAL REGISTERED MOTOR VEHICLES IN METROPOLITAN CITIES OF INDIA (as on 31st March, 2003)      Conculded</t>
  </si>
  <si>
    <t xml:space="preserve">TABLE  4.7.4 : TOTAL REGISTERED MOTOR VEHICLES IN METROPOLITAN CITIES OF INDIA                                               </t>
  </si>
  <si>
    <t xml:space="preserve">  TABLE   4.7.4  : TOTAL REGISTERED MOTOR VEHICLES IN METROPOLITAN CITIES OF INDIA-</t>
  </si>
  <si>
    <t>(as on 31st March, 2005) Provisional</t>
  </si>
  <si>
    <t>(as on 31st March, 2006)          Contd.</t>
  </si>
  <si>
    <t>(as on 31st March, 2006) Provisional</t>
  </si>
  <si>
    <t>(Number)</t>
  </si>
  <si>
    <t xml:space="preserve">               ( Number)</t>
  </si>
  <si>
    <t xml:space="preserve"> ( Number)</t>
  </si>
  <si>
    <t xml:space="preserve"> Name of City</t>
  </si>
  <si>
    <t>Transport</t>
  </si>
  <si>
    <t>Non-Transport</t>
  </si>
  <si>
    <t>Multi-axied/Articulated Vehicles Trucks &amp; Lorries</t>
  </si>
  <si>
    <t>Light Motor Vehicles (Goods)</t>
  </si>
  <si>
    <t xml:space="preserve">Buses </t>
  </si>
  <si>
    <t>Taxies</t>
  </si>
  <si>
    <t>Light Motor Vehicles (Passengers-Auto)</t>
  </si>
  <si>
    <t>Total Transport</t>
  </si>
  <si>
    <t>Two Wheelers</t>
  </si>
  <si>
    <t>Cars</t>
  </si>
  <si>
    <t>Jeeps</t>
  </si>
  <si>
    <t>Omni Buses</t>
  </si>
  <si>
    <t xml:space="preserve">Tractors </t>
  </si>
  <si>
    <t>Trailers</t>
  </si>
  <si>
    <t>Total Non-Transport</t>
  </si>
  <si>
    <t>Grand Total (Transport +Non Transport)</t>
  </si>
  <si>
    <t>Multi-axied/   Articulated Vehicles Trucks &amp; Lorries</t>
  </si>
  <si>
    <t>Ahmedabad</t>
  </si>
  <si>
    <t>Bengaluru</t>
  </si>
  <si>
    <t>Bhopal</t>
  </si>
  <si>
    <t>Coimbatore</t>
  </si>
  <si>
    <t xml:space="preserve">Hyderabad </t>
  </si>
  <si>
    <t>Indore</t>
  </si>
  <si>
    <t>Jaipur</t>
  </si>
  <si>
    <t>Kanpur</t>
  </si>
  <si>
    <t xml:space="preserve">Cochin </t>
  </si>
  <si>
    <t>Kochi *</t>
  </si>
  <si>
    <t>Cochin *</t>
  </si>
  <si>
    <t xml:space="preserve">Kochi </t>
  </si>
  <si>
    <t xml:space="preserve">Kolkata </t>
  </si>
  <si>
    <t>(a)</t>
  </si>
  <si>
    <t>(b)</t>
  </si>
  <si>
    <t>Lucknow</t>
  </si>
  <si>
    <t>Lucknow*</t>
  </si>
  <si>
    <t xml:space="preserve">Ludhiana </t>
  </si>
  <si>
    <t>Madurai</t>
  </si>
  <si>
    <t>Nagpur</t>
  </si>
  <si>
    <t>Patna</t>
  </si>
  <si>
    <t>Patna*</t>
  </si>
  <si>
    <t>Pune</t>
  </si>
  <si>
    <t>Surat</t>
  </si>
  <si>
    <t>Vadodara</t>
  </si>
  <si>
    <t>Varanasi</t>
  </si>
  <si>
    <t xml:space="preserve">Visakhapatnam </t>
  </si>
  <si>
    <t xml:space="preserve"> Total  (P)</t>
  </si>
  <si>
    <t>Total (P)</t>
  </si>
  <si>
    <r>
      <t>Source</t>
    </r>
    <r>
      <rPr>
        <sz val="10"/>
        <rFont val="Arial"/>
        <family val="0"/>
      </rPr>
      <t xml:space="preserve"> :  Motor Transport Statistics of India, Transport Research Wing, Ministry of  Road Transport &amp; Highways</t>
    </r>
  </si>
  <si>
    <r>
      <t>Source</t>
    </r>
    <r>
      <rPr>
        <sz val="10"/>
        <rFont val="Arial"/>
        <family val="0"/>
      </rPr>
      <t xml:space="preserve"> :  Motor Transport Statistics of India 2001-02, Transport Research Wing, Ministry of </t>
    </r>
  </si>
  <si>
    <t xml:space="preserve">        </t>
  </si>
  <si>
    <t xml:space="preserve"> (--)  :    Not indicated</t>
  </si>
  <si>
    <t xml:space="preserve"> (a)    :  Included in cars</t>
  </si>
  <si>
    <t xml:space="preserve">         Road Transport &amp; Highways</t>
  </si>
  <si>
    <t>Not indicated</t>
  </si>
  <si>
    <t>(a) : Included in cars</t>
  </si>
  <si>
    <t>(b) : Included in tractors</t>
  </si>
  <si>
    <t xml:space="preserve">  $      :    Included in Multiaxled/Artriculated vehicles</t>
  </si>
  <si>
    <t xml:space="preserve"> (b)    :  Included in tractors</t>
  </si>
  <si>
    <t xml:space="preserve">  *          :   Data relates as on 31-3-2003</t>
  </si>
  <si>
    <t>$ : Included in Multiaxled/Articulated vehicles</t>
  </si>
  <si>
    <t>(P) :Provisional representing summation of available data.</t>
  </si>
  <si>
    <t xml:space="preserve">  **         :   Data relates to 1996-97</t>
  </si>
  <si>
    <t>P : Provisional representing summation of available data.</t>
  </si>
  <si>
    <t>$  : Icluded in multiaxied/articulated vehicles</t>
  </si>
  <si>
    <t>Note : Data not available for cities  at Sr. no 10,11,13,14,20,21 &amp; 22</t>
  </si>
  <si>
    <t>4.7.4 The quantum of road transport is an indicator of pollution caused by vehicles.</t>
  </si>
  <si>
    <t>4.7.3 TOTAL REGISTERED MOTOR VEHICLES IN METROPOLITAN CITIES OF INDIA</t>
  </si>
  <si>
    <t>Name of City</t>
  </si>
  <si>
    <t>Total Non- Transport</t>
  </si>
  <si>
    <t> 5</t>
  </si>
  <si>
    <t>Hyderabad</t>
  </si>
  <si>
    <t xml:space="preserve">NA </t>
  </si>
  <si>
    <t>Ludhiana</t>
  </si>
  <si>
    <t>Visakhapatnam</t>
  </si>
  <si>
    <t> Total</t>
  </si>
  <si>
    <t>NA –data not available</t>
  </si>
  <si>
    <t>4.8 Harmful Effects of Emissions</t>
  </si>
  <si>
    <r>
      <t>(i)</t>
    </r>
    <r>
      <rPr>
        <sz val="7"/>
        <rFont val="Times New Roman"/>
        <family val="1"/>
      </rPr>
      <t xml:space="preserve">                  </t>
    </r>
    <r>
      <rPr>
        <sz val="12"/>
        <rFont val="Times New Roman"/>
        <family val="1"/>
      </rPr>
      <t>buildings and materials,</t>
    </r>
  </si>
  <si>
    <r>
      <t>(ii)</t>
    </r>
    <r>
      <rPr>
        <sz val="7"/>
        <rFont val="Times New Roman"/>
        <family val="1"/>
      </rPr>
      <t xml:space="preserve">                </t>
    </r>
    <r>
      <rPr>
        <sz val="12"/>
        <rFont val="Times New Roman"/>
        <family val="1"/>
      </rPr>
      <t>soil, vegetation, crops and animal life,</t>
    </r>
  </si>
  <si>
    <r>
      <t>(iii)</t>
    </r>
    <r>
      <rPr>
        <sz val="7"/>
        <rFont val="Times New Roman"/>
        <family val="1"/>
      </rPr>
      <t xml:space="preserve">               </t>
    </r>
    <r>
      <rPr>
        <sz val="12"/>
        <rFont val="Times New Roman"/>
        <family val="1"/>
      </rPr>
      <t>human beings.</t>
    </r>
  </si>
  <si>
    <r>
      <t>i)</t>
    </r>
    <r>
      <rPr>
        <sz val="7"/>
        <rFont val="Times New Roman"/>
        <family val="1"/>
      </rPr>
      <t xml:space="preserve">                    </t>
    </r>
    <r>
      <rPr>
        <b/>
        <sz val="12"/>
        <rFont val="Times New Roman"/>
        <family val="1"/>
      </rPr>
      <t>Buildings and Materials</t>
    </r>
    <r>
      <rPr>
        <sz val="12"/>
        <rFont val="Times New Roman"/>
        <family val="1"/>
      </rPr>
      <t>:  The fabric of buildings that are surrounded by heavily polluted air for years undergo chemical changes. Gradual erosion takes place and this is only too evident when grimy upper surface is removed. A good example is that of the famous historical monument ‘Taj Mahal’ at Agra, which, on account of reaction of Sulphur-di-oxide, emitted from neighbouring industries, with the limestone has slowly, started turning yellow. As a result, on Court’s directives, a number of measures have been taken to protect our national heritage monument, e.g. closure of neighbouring heavy polluting industries, operation of only non-polluting vehicles like battery buses, tonga, in the vicinity of Taj Mahal.</t>
    </r>
  </si>
  <si>
    <t>ii)   Soil, vegetation and Animal Life: The presence of gaseous pollutants in the air and deposition of particulates to the soil can effect plants. It can effect the cattle and animals too as they have been found to develop breathing difficulties and suffer from low yield of milk, lameness and joint stiffness in a polluted environment.</t>
  </si>
  <si>
    <r>
      <t>iii)</t>
    </r>
    <r>
      <rPr>
        <sz val="7"/>
        <rFont val="Times New Roman"/>
        <family val="1"/>
      </rPr>
      <t xml:space="preserve">                 </t>
    </r>
    <r>
      <rPr>
        <b/>
        <sz val="12"/>
        <rFont val="Times New Roman"/>
        <family val="1"/>
      </rPr>
      <t>Human beings:</t>
    </r>
    <r>
      <rPr>
        <sz val="12"/>
        <rFont val="Times New Roman"/>
        <family val="1"/>
      </rPr>
      <t xml:space="preserve"> Smoke and SO</t>
    </r>
    <r>
      <rPr>
        <vertAlign val="subscript"/>
        <sz val="12"/>
        <rFont val="Times New Roman"/>
        <family val="1"/>
      </rPr>
      <t xml:space="preserve">2 </t>
    </r>
    <r>
      <rPr>
        <sz val="12"/>
        <rFont val="Times New Roman"/>
        <family val="1"/>
      </rPr>
      <t>cause the general and most widespread effects of air pollution on people. Atmospheric smoke contains potentially carcinogenic organic compounds similar to those that occur in cigarette tobacco smoke. The CO affects the cardiovascular system, NO</t>
    </r>
    <r>
      <rPr>
        <vertAlign val="subscript"/>
        <sz val="12"/>
        <rFont val="Times New Roman"/>
        <family val="1"/>
      </rPr>
      <t>x</t>
    </r>
    <r>
      <rPr>
        <sz val="12"/>
        <rFont val="Times New Roman"/>
        <family val="1"/>
      </rPr>
      <t>s affect the respiratory system, Ozone causes increased sensitivity to infections, lung diseases, irritation in eyes, nose and throat, etc.</t>
    </r>
  </si>
  <si>
    <r>
      <t>4.9</t>
    </r>
    <r>
      <rPr>
        <b/>
        <sz val="7"/>
        <color indexed="16"/>
        <rFont val="Times New Roman"/>
        <family val="1"/>
      </rPr>
      <t xml:space="preserve">  </t>
    </r>
    <r>
      <rPr>
        <b/>
        <sz val="12"/>
        <color indexed="16"/>
        <rFont val="Times New Roman"/>
        <family val="1"/>
      </rPr>
      <t>Areas of Concern</t>
    </r>
    <r>
      <rPr>
        <sz val="12"/>
        <color indexed="16"/>
        <rFont val="Times New Roman"/>
        <family val="1"/>
      </rPr>
      <t xml:space="preserve"> </t>
    </r>
  </si>
  <si>
    <t xml:space="preserve">CPCB has identified list of polluted cities in which the prescribed National Ambient Air Quality Standards (NAAQS) are violated.     Action plans are being formulated and implemented to control air pollution in non-attainment cities by respective states.  </t>
  </si>
  <si>
    <t>Vehicular Emission Norms</t>
  </si>
  <si>
    <t>The vehicle emission norms in India are detailed below.</t>
  </si>
  <si>
    <r>
      <t>a)</t>
    </r>
    <r>
      <rPr>
        <sz val="7"/>
        <rFont val="Times New Roman"/>
        <family val="1"/>
      </rPr>
      <t xml:space="preserve">      </t>
    </r>
    <r>
      <rPr>
        <sz val="12"/>
        <rFont val="Times New Roman"/>
        <family val="1"/>
      </rPr>
      <t>During 1990-91 India for the first time notified mass emission norms for the vehicles at the manufacturing stage as well as for in-use vehicles.  These norms were notified under EPA, more vehicles rules and Air Act.</t>
    </r>
  </si>
  <si>
    <r>
      <t>b)</t>
    </r>
    <r>
      <rPr>
        <sz val="7"/>
        <rFont val="Times New Roman"/>
        <family val="1"/>
      </rPr>
      <t xml:space="preserve">      </t>
    </r>
    <r>
      <rPr>
        <sz val="12"/>
        <rFont val="Times New Roman"/>
        <family val="1"/>
      </rPr>
      <t>b. The emission norms introduced in 1996 have been crucial in controlling vehicular pollution because of stringency of emission norms along with specifications on fuel quality in 1996.  for the first time crankcase emission norms and evaporative emission norms were introduced.</t>
    </r>
  </si>
  <si>
    <r>
      <t>c)</t>
    </r>
    <r>
      <rPr>
        <sz val="7"/>
        <rFont val="Times New Roman"/>
        <family val="1"/>
      </rPr>
      <t xml:space="preserve">      </t>
    </r>
    <r>
      <rPr>
        <sz val="12"/>
        <rFont val="Times New Roman"/>
        <family val="1"/>
      </rPr>
      <t xml:space="preserve"> From April 1995 passenger cars were allowed to register only if they are fitted with a catalytic converter in four metros-Delhi, Mumbai, Kolkata and Chennai.  Emission norms for such vehicles were stricter by 50 percent compared to 1996 norms.</t>
    </r>
  </si>
  <si>
    <r>
      <t>d)</t>
    </r>
    <r>
      <rPr>
        <sz val="7"/>
        <rFont val="Times New Roman"/>
        <family val="1"/>
      </rPr>
      <t xml:space="preserve">      </t>
    </r>
    <r>
      <rPr>
        <sz val="12"/>
        <rFont val="Times New Roman"/>
        <family val="1"/>
      </rPr>
      <t xml:space="preserve"> The testing method for passenger car norms were changed from hot start to cold  start, which is also a stringent measure, compared to the earlier one.</t>
    </r>
  </si>
  <si>
    <r>
      <t>e)</t>
    </r>
    <r>
      <rPr>
        <sz val="7"/>
        <rFont val="Times New Roman"/>
        <family val="1"/>
      </rPr>
      <t xml:space="preserve">      </t>
    </r>
    <r>
      <rPr>
        <sz val="12"/>
        <rFont val="Times New Roman"/>
        <family val="1"/>
      </rPr>
      <t xml:space="preserve"> More stringent norms were introduced for the year 2000.  These norms were notified under Motor Vehicle Rules during 1997.  Automobile manufacturers have to undergo major modification to meet these norms.</t>
    </r>
  </si>
  <si>
    <r>
      <t>f)</t>
    </r>
    <r>
      <rPr>
        <sz val="7"/>
        <rFont val="Times New Roman"/>
        <family val="1"/>
      </rPr>
      <t xml:space="preserve">        </t>
    </r>
    <r>
      <rPr>
        <sz val="12"/>
        <rFont val="Times New Roman"/>
        <family val="1"/>
      </rPr>
      <t xml:space="preserve"> As per Hon’ble Supreme Court’s directors only private vehicles confirming to at lease EURO-1 norms are being registered.  In Mumbai Euro-II norms for private vehicles (4 wheelers) was applicable from 2001.  In Mumbai Euro-II norms for private vehicles (4 wheelers) was applicable from 2001.  In Kolkata, India-2000 norms (Euro-I) have been made applicable from November 1999.</t>
    </r>
  </si>
  <si>
    <r>
      <t>g)</t>
    </r>
    <r>
      <rPr>
        <sz val="7"/>
        <rFont val="Times New Roman"/>
        <family val="1"/>
      </rPr>
      <t xml:space="preserve">      </t>
    </r>
    <r>
      <rPr>
        <sz val="12"/>
        <rFont val="Times New Roman"/>
        <family val="1"/>
      </rPr>
      <t>From 1st October 1999, emission norms for agricultural tractors were introduced throughout the country.  Bharat Stage-II and Bharat Stage-III emission norms for tractors have been scheduled to be implemented from 2003 and 2005 respectively.</t>
    </r>
  </si>
  <si>
    <r>
      <t>h)</t>
    </r>
    <r>
      <rPr>
        <sz val="7"/>
        <rFont val="Times New Roman"/>
        <family val="1"/>
      </rPr>
      <t xml:space="preserve">      </t>
    </r>
    <r>
      <rPr>
        <sz val="12"/>
        <rFont val="Times New Roman"/>
        <family val="1"/>
      </rPr>
      <t>The Bharat Stage-II norms for new 4-wheeler private non-commercial vehicle were introduced in Mumbai from January 2001 and in Kolkata and Chennai from July 2001 to 24</t>
    </r>
    <r>
      <rPr>
        <vertAlign val="superscript"/>
        <sz val="12"/>
        <rFont val="Times New Roman"/>
        <family val="1"/>
      </rPr>
      <t>th</t>
    </r>
    <r>
      <rPr>
        <sz val="12"/>
        <rFont val="Times New Roman"/>
        <family val="1"/>
      </rPr>
      <t xml:space="preserve"> October, 2001.</t>
    </r>
  </si>
  <si>
    <t>2008(P)</t>
  </si>
  <si>
    <t xml:space="preserve">P : Provisional </t>
  </si>
  <si>
    <t xml:space="preserve">Table 4.3.2 : Ambient Air Quality in Major cities (2008)*      </t>
  </si>
  <si>
    <t xml:space="preserve">* Provisional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</si>
</sst>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00000"/>
    <numFmt numFmtId="181" formatCode="mmm\-yyyy"/>
    <numFmt numFmtId="182" formatCode="0_)"/>
  </numFmts>
  <fonts count="116">
    <font>
      <sz val="10"/>
      <name val="Arial"/>
      <family val="0"/>
    </font>
    <font>
      <b/>
      <sz val="10"/>
      <name val="Arial"/>
      <family val="2"/>
    </font>
    <font>
      <b/>
      <sz val="12"/>
      <name val="Arial"/>
      <family val="2"/>
    </font>
    <font>
      <b/>
      <sz val="11"/>
      <name val="Arial"/>
      <family val="2"/>
    </font>
    <font>
      <u val="single"/>
      <sz val="10"/>
      <color indexed="36"/>
      <name val="Arial"/>
      <family val="2"/>
    </font>
    <font>
      <u val="single"/>
      <sz val="10"/>
      <color indexed="12"/>
      <name val="Arial"/>
      <family val="2"/>
    </font>
    <font>
      <b/>
      <i/>
      <sz val="10"/>
      <name val="Arial"/>
      <family val="2"/>
    </font>
    <font>
      <b/>
      <sz val="11"/>
      <color indexed="16"/>
      <name val="Arial"/>
      <family val="2"/>
    </font>
    <font>
      <b/>
      <sz val="10"/>
      <color indexed="16"/>
      <name val="Arial"/>
      <family val="2"/>
    </font>
    <font>
      <b/>
      <vertAlign val="superscript"/>
      <sz val="11"/>
      <color indexed="16"/>
      <name val="Arial"/>
      <family val="2"/>
    </font>
    <font>
      <sz val="12"/>
      <name val="Arial"/>
      <family val="2"/>
    </font>
    <font>
      <b/>
      <i/>
      <sz val="12"/>
      <name val="Arial"/>
      <family val="2"/>
    </font>
    <font>
      <b/>
      <sz val="12"/>
      <color indexed="16"/>
      <name val="Arial"/>
      <family val="2"/>
    </font>
    <font>
      <u val="single"/>
      <sz val="12"/>
      <name val="Arial"/>
      <family val="2"/>
    </font>
    <font>
      <sz val="8"/>
      <name val="Arial"/>
      <family val="2"/>
    </font>
    <font>
      <b/>
      <sz val="8"/>
      <name val="FrankLinGothicCond"/>
      <family val="0"/>
    </font>
    <font>
      <sz val="8"/>
      <name val="FrankLinGothicCond"/>
      <family val="0"/>
    </font>
    <font>
      <sz val="9"/>
      <name val="FrankLinGothicCond"/>
      <family val="0"/>
    </font>
    <font>
      <b/>
      <sz val="11"/>
      <name val="FranklinGothicCond"/>
      <family val="0"/>
    </font>
    <font>
      <i/>
      <sz val="9"/>
      <name val="FrankLinGothicCond"/>
      <family val="0"/>
    </font>
    <font>
      <sz val="12"/>
      <name val="Times New Roman"/>
      <family val="1"/>
    </font>
    <font>
      <sz val="11"/>
      <name val="Times New Roman"/>
      <family val="1"/>
    </font>
    <font>
      <b/>
      <sz val="11"/>
      <name val="Times New Roman"/>
      <family val="1"/>
    </font>
    <font>
      <b/>
      <sz val="12"/>
      <name val="Times New Roman"/>
      <family val="1"/>
    </font>
    <font>
      <sz val="9"/>
      <name val="Times New Roman"/>
      <family val="1"/>
    </font>
    <font>
      <sz val="14"/>
      <name val="Times New Roman"/>
      <family val="1"/>
    </font>
    <font>
      <sz val="13"/>
      <name val="Times New Roman"/>
      <family val="1"/>
    </font>
    <font>
      <b/>
      <sz val="12"/>
      <color indexed="16"/>
      <name val="Times New Roman"/>
      <family val="1"/>
    </font>
    <font>
      <sz val="9"/>
      <name val="Arial"/>
      <family val="2"/>
    </font>
    <font>
      <b/>
      <sz val="10"/>
      <color indexed="60"/>
      <name val="Arial"/>
      <family val="2"/>
    </font>
    <font>
      <vertAlign val="superscript"/>
      <sz val="11"/>
      <name val="Times New Roman"/>
      <family val="1"/>
    </font>
    <font>
      <vertAlign val="superscript"/>
      <sz val="10"/>
      <name val="Arial"/>
      <family val="2"/>
    </font>
    <font>
      <vertAlign val="subscript"/>
      <sz val="10"/>
      <name val="Arial"/>
      <family val="2"/>
    </font>
    <font>
      <i/>
      <sz val="10"/>
      <name val="Arial"/>
      <family val="2"/>
    </font>
    <font>
      <sz val="9"/>
      <color indexed="8"/>
      <name val="Calibri"/>
      <family val="0"/>
    </font>
    <font>
      <vertAlign val="superscript"/>
      <sz val="12"/>
      <name val="Arial"/>
      <family val="2"/>
    </font>
    <font>
      <b/>
      <vertAlign val="subscript"/>
      <sz val="12"/>
      <name val="Arial"/>
      <family val="2"/>
    </font>
    <font>
      <i/>
      <sz val="12"/>
      <name val="Arial"/>
      <family val="2"/>
    </font>
    <font>
      <b/>
      <vertAlign val="superscript"/>
      <sz val="10"/>
      <name val="Arial"/>
      <family val="2"/>
    </font>
    <font>
      <vertAlign val="subscript"/>
      <sz val="12"/>
      <name val="Times New Roman"/>
      <family val="1"/>
    </font>
    <font>
      <b/>
      <sz val="14"/>
      <name val="Arial"/>
      <family val="2"/>
    </font>
    <font>
      <sz val="12"/>
      <color indexed="17"/>
      <name val="Times New Roman"/>
      <family val="1"/>
    </font>
    <font>
      <sz val="12"/>
      <color indexed="57"/>
      <name val="Times New Roman"/>
      <family val="1"/>
    </font>
    <font>
      <sz val="12"/>
      <color indexed="8"/>
      <name val="Times New Roman"/>
      <family val="1"/>
    </font>
    <font>
      <b/>
      <vertAlign val="superscript"/>
      <sz val="12"/>
      <name val="Times New Roman"/>
      <family val="1"/>
    </font>
    <font>
      <sz val="12"/>
      <color indexed="50"/>
      <name val="Times New Roman"/>
      <family val="1"/>
    </font>
    <font>
      <b/>
      <sz val="12"/>
      <color indexed="8"/>
      <name val="Times New Roman"/>
      <family val="1"/>
    </font>
    <font>
      <sz val="10"/>
      <name val="Times New Roman"/>
      <family val="1"/>
    </font>
    <font>
      <b/>
      <vertAlign val="subscript"/>
      <sz val="12"/>
      <color indexed="16"/>
      <name val="Times New Roman"/>
      <family val="1"/>
    </font>
    <font>
      <b/>
      <sz val="11"/>
      <color indexed="16"/>
      <name val="Times New Roman"/>
      <family val="1"/>
    </font>
    <font>
      <b/>
      <vertAlign val="subscript"/>
      <sz val="11"/>
      <color indexed="16"/>
      <name val="Times New Roman"/>
      <family val="1"/>
    </font>
    <font>
      <b/>
      <sz val="9"/>
      <name val="Times New Roman"/>
      <family val="1"/>
    </font>
    <font>
      <b/>
      <vertAlign val="subscript"/>
      <sz val="12"/>
      <name val="Times New Roman"/>
      <family val="1"/>
    </font>
    <font>
      <b/>
      <sz val="12"/>
      <color indexed="60"/>
      <name val="Times New Roman"/>
      <family val="1"/>
    </font>
    <font>
      <sz val="7"/>
      <name val="Times New Roman"/>
      <family val="1"/>
    </font>
    <font>
      <sz val="12"/>
      <name val="Symbol"/>
      <family val="1"/>
    </font>
    <font>
      <sz val="12"/>
      <name val="Wingdings"/>
      <family val="0"/>
    </font>
    <font>
      <b/>
      <i/>
      <sz val="12"/>
      <color indexed="60"/>
      <name val="Times New Roman"/>
      <family val="1"/>
    </font>
    <font>
      <sz val="12"/>
      <name val="Courier New"/>
      <family val="3"/>
    </font>
    <font>
      <b/>
      <vertAlign val="subscript"/>
      <sz val="10"/>
      <name val="Arial"/>
      <family val="2"/>
    </font>
    <font>
      <b/>
      <vertAlign val="superscript"/>
      <sz val="12"/>
      <name val="Arial"/>
      <family val="2"/>
    </font>
    <font>
      <sz val="20"/>
      <name val="Arial"/>
      <family val="2"/>
    </font>
    <font>
      <b/>
      <vertAlign val="subscript"/>
      <sz val="11"/>
      <color indexed="16"/>
      <name val="Arial"/>
      <family val="2"/>
    </font>
    <font>
      <sz val="12"/>
      <color indexed="22"/>
      <name val="Times New Roman"/>
      <family val="1"/>
    </font>
    <font>
      <b/>
      <sz val="12"/>
      <color indexed="17"/>
      <name val="Times New Roman"/>
      <family val="1"/>
    </font>
    <font>
      <sz val="11"/>
      <name val="Arial"/>
      <family val="2"/>
    </font>
    <font>
      <b/>
      <sz val="8"/>
      <name val="Tahoma"/>
      <family val="0"/>
    </font>
    <font>
      <sz val="8"/>
      <name val="Tahoma"/>
      <family val="0"/>
    </font>
    <font>
      <b/>
      <sz val="7"/>
      <color indexed="16"/>
      <name val="Times New Roman"/>
      <family val="1"/>
    </font>
    <font>
      <sz val="12"/>
      <color indexed="16"/>
      <name val="Times New Roman"/>
      <family val="1"/>
    </font>
    <font>
      <vertAlign val="superscript"/>
      <sz val="12"/>
      <name val="Times New Roman"/>
      <family val="1"/>
    </font>
    <font>
      <sz val="10"/>
      <color indexed="60"/>
      <name val="Arial"/>
      <family val="2"/>
    </font>
    <font>
      <sz val="10"/>
      <color indexed="9"/>
      <name val="Arial"/>
      <family val="2"/>
    </font>
    <font>
      <b/>
      <sz val="12"/>
      <color indexed="10"/>
      <name val="Times New Roman"/>
      <family val="1"/>
    </font>
    <font>
      <b/>
      <sz val="12"/>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0"/>
    </font>
    <font>
      <sz val="10"/>
      <color indexed="16"/>
      <name val="Arial"/>
      <family val="0"/>
    </font>
    <font>
      <sz val="9.75"/>
      <color indexed="8"/>
      <name val="Arial"/>
      <family val="0"/>
    </font>
    <font>
      <b/>
      <sz val="11.75"/>
      <color indexed="8"/>
      <name val="Arial"/>
      <family val="0"/>
    </font>
    <font>
      <sz val="8.95"/>
      <color indexed="8"/>
      <name val="Arial"/>
      <family val="0"/>
    </font>
    <font>
      <b/>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0" fontId="19" fillId="0" borderId="3">
      <alignment horizontal="righ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4" fillId="0" borderId="0" applyNumberFormat="0" applyFill="0" applyBorder="0" applyAlignment="0" applyProtection="0"/>
    <xf numFmtId="0" fontId="104" fillId="29" borderId="0" applyNumberFormat="0" applyBorder="0" applyAlignment="0" applyProtection="0"/>
    <xf numFmtId="0" fontId="105" fillId="0" borderId="4" applyNumberFormat="0" applyFill="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0" applyNumberFormat="0" applyFill="0" applyBorder="0" applyAlignment="0" applyProtection="0"/>
    <xf numFmtId="0" fontId="5" fillId="0" borderId="0" applyNumberFormat="0" applyFill="0" applyBorder="0" applyAlignment="0" applyProtection="0"/>
    <xf numFmtId="0" fontId="108" fillId="30" borderId="1" applyNumberFormat="0" applyAlignment="0" applyProtection="0"/>
    <xf numFmtId="0" fontId="109" fillId="0" borderId="7" applyNumberFormat="0" applyFill="0" applyAlignment="0" applyProtection="0"/>
    <xf numFmtId="0" fontId="110" fillId="31" borderId="0" applyNumberFormat="0" applyBorder="0" applyAlignment="0" applyProtection="0"/>
    <xf numFmtId="0" fontId="0" fillId="32" borderId="8" applyNumberFormat="0" applyFont="0" applyAlignment="0" applyProtection="0"/>
    <xf numFmtId="0" fontId="111" fillId="27" borderId="9" applyNumberFormat="0" applyAlignment="0" applyProtection="0"/>
    <xf numFmtId="9" fontId="0" fillId="0" borderId="0" applyFont="0" applyFill="0" applyBorder="0" applyAlignment="0" applyProtection="0"/>
    <xf numFmtId="0" fontId="16" fillId="0" borderId="0">
      <alignment vertical="top"/>
      <protection/>
    </xf>
    <xf numFmtId="0" fontId="15" fillId="0" borderId="0">
      <alignment/>
      <protection/>
    </xf>
    <xf numFmtId="0" fontId="18" fillId="0" borderId="0">
      <alignment vertical="center"/>
      <protection/>
    </xf>
    <xf numFmtId="0" fontId="112" fillId="0" borderId="0" applyNumberFormat="0" applyFill="0" applyBorder="0" applyAlignment="0" applyProtection="0"/>
    <xf numFmtId="0" fontId="113" fillId="0" borderId="10" applyNumberFormat="0" applyFill="0" applyAlignment="0" applyProtection="0"/>
    <xf numFmtId="0" fontId="114" fillId="0" borderId="0" applyNumberFormat="0" applyFill="0" applyBorder="0" applyAlignment="0" applyProtection="0"/>
  </cellStyleXfs>
  <cellXfs count="1487">
    <xf numFmtId="0" fontId="0" fillId="0" borderId="0" xfId="0" applyAlignment="1">
      <alignment/>
    </xf>
    <xf numFmtId="0" fontId="1" fillId="0" borderId="0" xfId="0" applyFont="1" applyAlignment="1">
      <alignment/>
    </xf>
    <xf numFmtId="0" fontId="0" fillId="0" borderId="3"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xf>
    <xf numFmtId="0" fontId="1" fillId="0" borderId="14" xfId="0" applyFont="1" applyBorder="1" applyAlignment="1">
      <alignment/>
    </xf>
    <xf numFmtId="2" fontId="0" fillId="0" borderId="12" xfId="0" applyNumberFormat="1" applyBorder="1" applyAlignment="1">
      <alignment/>
    </xf>
    <xf numFmtId="0" fontId="1" fillId="0" borderId="12" xfId="0" applyFont="1" applyBorder="1" applyAlignment="1">
      <alignment/>
    </xf>
    <xf numFmtId="0" fontId="1" fillId="0" borderId="15" xfId="0" applyFont="1"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xf>
    <xf numFmtId="0" fontId="0" fillId="0" borderId="17" xfId="0" applyBorder="1" applyAlignment="1">
      <alignment horizontal="right"/>
    </xf>
    <xf numFmtId="172" fontId="0" fillId="0" borderId="12" xfId="0" applyNumberForma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3" xfId="0" applyFont="1" applyBorder="1" applyAlignment="1">
      <alignment/>
    </xf>
    <xf numFmtId="0" fontId="0" fillId="0" borderId="12" xfId="0" applyFont="1" applyBorder="1" applyAlignment="1">
      <alignment/>
    </xf>
    <xf numFmtId="0" fontId="0" fillId="0" borderId="18" xfId="0" applyBorder="1" applyAlignment="1">
      <alignment/>
    </xf>
    <xf numFmtId="0" fontId="0" fillId="0" borderId="19" xfId="0" applyBorder="1" applyAlignment="1">
      <alignment/>
    </xf>
    <xf numFmtId="172" fontId="0" fillId="0" borderId="0" xfId="0" applyNumberFormat="1" applyBorder="1" applyAlignment="1">
      <alignment/>
    </xf>
    <xf numFmtId="1" fontId="0" fillId="0" borderId="16" xfId="0" applyNumberFormat="1" applyBorder="1" applyAlignment="1">
      <alignment/>
    </xf>
    <xf numFmtId="0" fontId="0" fillId="0" borderId="12" xfId="0" applyBorder="1" applyAlignment="1" quotePrefix="1">
      <alignment/>
    </xf>
    <xf numFmtId="0" fontId="0" fillId="0" borderId="17" xfId="0" applyBorder="1" applyAlignment="1">
      <alignment/>
    </xf>
    <xf numFmtId="0" fontId="0" fillId="0" borderId="11" xfId="0" applyBorder="1" applyAlignment="1" quotePrefix="1">
      <alignment/>
    </xf>
    <xf numFmtId="1" fontId="0" fillId="0" borderId="11" xfId="0" applyNumberFormat="1" applyBorder="1" applyAlignment="1">
      <alignment/>
    </xf>
    <xf numFmtId="0" fontId="0" fillId="0" borderId="13" xfId="0" applyBorder="1" applyAlignment="1" quotePrefix="1">
      <alignment/>
    </xf>
    <xf numFmtId="1" fontId="0" fillId="0" borderId="13" xfId="0" applyNumberFormat="1" applyBorder="1" applyAlignment="1">
      <alignment/>
    </xf>
    <xf numFmtId="0" fontId="1" fillId="0" borderId="11" xfId="0" applyFont="1" applyBorder="1" applyAlignment="1">
      <alignment/>
    </xf>
    <xf numFmtId="0" fontId="0" fillId="0" borderId="0" xfId="0" applyAlignment="1">
      <alignment vertical="top" wrapText="1"/>
    </xf>
    <xf numFmtId="0" fontId="1" fillId="0" borderId="12" xfId="0" applyFont="1" applyBorder="1" applyAlignment="1">
      <alignment horizontal="center" vertical="top" wrapText="1"/>
    </xf>
    <xf numFmtId="0" fontId="0" fillId="0" borderId="20" xfId="0" applyBorder="1" applyAlignment="1">
      <alignment/>
    </xf>
    <xf numFmtId="0" fontId="0" fillId="0" borderId="0" xfId="0" applyFont="1" applyAlignment="1">
      <alignment/>
    </xf>
    <xf numFmtId="0" fontId="0" fillId="0" borderId="0" xfId="0" applyFont="1" applyAlignment="1">
      <alignmen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2" xfId="0" applyFont="1" applyBorder="1" applyAlignment="1">
      <alignment horizontal="righ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horizontal="right" vertical="top" wrapText="1"/>
    </xf>
    <xf numFmtId="0" fontId="0" fillId="0" borderId="15" xfId="0" applyFont="1" applyBorder="1" applyAlignment="1">
      <alignment horizontal="left" vertical="top" wrapText="1"/>
    </xf>
    <xf numFmtId="0" fontId="0" fillId="0" borderId="16" xfId="0" applyFont="1" applyBorder="1" applyAlignment="1">
      <alignment horizontal="right" vertical="top" wrapText="1"/>
    </xf>
    <xf numFmtId="0" fontId="0" fillId="0" borderId="19" xfId="0" applyFont="1" applyBorder="1" applyAlignment="1">
      <alignment horizontal="right" vertical="top" wrapText="1"/>
    </xf>
    <xf numFmtId="0" fontId="0" fillId="0" borderId="0" xfId="0" applyFont="1" applyBorder="1" applyAlignment="1">
      <alignment/>
    </xf>
    <xf numFmtId="0" fontId="0" fillId="0" borderId="0" xfId="0" applyFont="1" applyBorder="1" applyAlignment="1">
      <alignment horizontal="left" vertical="top" wrapText="1" indent="6"/>
    </xf>
    <xf numFmtId="0" fontId="0" fillId="0" borderId="0" xfId="0" applyFont="1" applyBorder="1" applyAlignment="1">
      <alignment horizontal="left" vertical="top" wrapText="1" indent="7"/>
    </xf>
    <xf numFmtId="0" fontId="0" fillId="0" borderId="0" xfId="0" applyFont="1" applyBorder="1" applyAlignment="1">
      <alignment horizontal="left" vertical="top" wrapText="1" indent="13"/>
    </xf>
    <xf numFmtId="0" fontId="0" fillId="0" borderId="0" xfId="0" applyFont="1" applyBorder="1" applyAlignment="1">
      <alignment horizontal="left" vertical="top" wrapText="1" indent="1"/>
    </xf>
    <xf numFmtId="0" fontId="0" fillId="0" borderId="0" xfId="0" applyFont="1" applyBorder="1" applyAlignment="1">
      <alignment horizontal="left" vertical="top" wrapText="1" indent="2"/>
    </xf>
    <xf numFmtId="0" fontId="0" fillId="0" borderId="0" xfId="0" applyFont="1" applyAlignment="1">
      <alignment horizontal="left"/>
    </xf>
    <xf numFmtId="0" fontId="0" fillId="0" borderId="0" xfId="0" applyFill="1" applyBorder="1" applyAlignment="1">
      <alignment/>
    </xf>
    <xf numFmtId="0" fontId="0" fillId="0" borderId="12" xfId="0" applyFill="1" applyBorder="1" applyAlignment="1">
      <alignment/>
    </xf>
    <xf numFmtId="0" fontId="0" fillId="0" borderId="12" xfId="0" applyFont="1" applyBorder="1" applyAlignment="1">
      <alignment vertical="top"/>
    </xf>
    <xf numFmtId="2" fontId="0" fillId="0" borderId="12" xfId="0" applyNumberFormat="1" applyFill="1" applyBorder="1" applyAlignment="1">
      <alignment/>
    </xf>
    <xf numFmtId="0" fontId="0" fillId="0" borderId="12" xfId="0" applyBorder="1" applyAlignment="1">
      <alignment vertical="top"/>
    </xf>
    <xf numFmtId="0" fontId="0" fillId="0" borderId="0" xfId="0" applyAlignment="1">
      <alignment vertical="top"/>
    </xf>
    <xf numFmtId="0" fontId="1" fillId="0" borderId="14" xfId="0" applyFont="1" applyBorder="1" applyAlignment="1">
      <alignment horizontal="center" vertical="top"/>
    </xf>
    <xf numFmtId="0" fontId="1" fillId="0" borderId="21" xfId="0" applyFont="1" applyBorder="1" applyAlignment="1">
      <alignment horizontal="right" vertical="top"/>
    </xf>
    <xf numFmtId="0" fontId="1" fillId="0" borderId="14" xfId="0" applyFont="1" applyBorder="1" applyAlignment="1">
      <alignment horizontal="center" vertical="top" wrapText="1"/>
    </xf>
    <xf numFmtId="0" fontId="6" fillId="0" borderId="0" xfId="0" applyFont="1" applyAlignment="1">
      <alignment horizontal="right"/>
    </xf>
    <xf numFmtId="0" fontId="1" fillId="0" borderId="14" xfId="0" applyFont="1" applyBorder="1" applyAlignment="1">
      <alignment horizontal="center"/>
    </xf>
    <xf numFmtId="0" fontId="1" fillId="0" borderId="11" xfId="0" applyFont="1" applyBorder="1" applyAlignment="1">
      <alignment horizontal="center" vertical="top" wrapText="1"/>
    </xf>
    <xf numFmtId="0" fontId="3" fillId="0" borderId="14" xfId="0" applyFont="1" applyBorder="1" applyAlignment="1">
      <alignment horizontal="center" vertical="center" wrapText="1"/>
    </xf>
    <xf numFmtId="0" fontId="1" fillId="0" borderId="11" xfId="0" applyFont="1" applyBorder="1" applyAlignment="1">
      <alignment horizontal="right" vertical="top" wrapText="1"/>
    </xf>
    <xf numFmtId="0" fontId="1" fillId="0" borderId="12" xfId="0" applyFont="1" applyBorder="1" applyAlignment="1">
      <alignment vertical="top" wrapText="1"/>
    </xf>
    <xf numFmtId="0" fontId="0" fillId="0" borderId="16" xfId="0" applyFont="1" applyBorder="1" applyAlignment="1">
      <alignment/>
    </xf>
    <xf numFmtId="0" fontId="0" fillId="0" borderId="0" xfId="0" applyAlignment="1">
      <alignment/>
    </xf>
    <xf numFmtId="0" fontId="1" fillId="0" borderId="22" xfId="0" applyFont="1" applyBorder="1" applyAlignment="1">
      <alignment horizontal="center"/>
    </xf>
    <xf numFmtId="0" fontId="0" fillId="0" borderId="16" xfId="0" applyFont="1" applyBorder="1" applyAlignment="1">
      <alignment horizontal="center" vertical="top" wrapText="1"/>
    </xf>
    <xf numFmtId="0" fontId="1" fillId="0" borderId="21" xfId="0" applyFont="1" applyBorder="1" applyAlignment="1">
      <alignment horizontal="center" vertical="top"/>
    </xf>
    <xf numFmtId="0" fontId="1" fillId="0" borderId="11"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0" xfId="0" applyFont="1" applyAlignment="1">
      <alignment horizontal="center"/>
    </xf>
    <xf numFmtId="0" fontId="1" fillId="0" borderId="22" xfId="0" applyFont="1" applyBorder="1" applyAlignment="1">
      <alignment horizontal="center" vertical="top"/>
    </xf>
    <xf numFmtId="0" fontId="1" fillId="0" borderId="17" xfId="0" applyFont="1" applyBorder="1" applyAlignment="1">
      <alignment horizontal="center" vertical="top" wrapText="1"/>
    </xf>
    <xf numFmtId="0" fontId="1" fillId="0" borderId="15"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vertical="top"/>
    </xf>
    <xf numFmtId="0" fontId="0" fillId="0" borderId="0" xfId="0" applyBorder="1" applyAlignment="1">
      <alignment horizontal="center"/>
    </xf>
    <xf numFmtId="0" fontId="1" fillId="0" borderId="15" xfId="0" applyFont="1" applyBorder="1" applyAlignment="1">
      <alignment horizontal="left"/>
    </xf>
    <xf numFmtId="0" fontId="0" fillId="0" borderId="16" xfId="0" applyNumberFormat="1" applyFont="1" applyFill="1" applyBorder="1" applyAlignment="1" applyProtection="1">
      <alignment vertical="top"/>
      <protection/>
    </xf>
    <xf numFmtId="0" fontId="1" fillId="0" borderId="15" xfId="0" applyNumberFormat="1" applyFont="1" applyFill="1" applyBorder="1" applyAlignment="1" applyProtection="1">
      <alignment horizontal="left" vertical="top"/>
      <protection/>
    </xf>
    <xf numFmtId="0" fontId="1" fillId="0" borderId="20" xfId="0" applyFont="1" applyBorder="1" applyAlignment="1">
      <alignment horizontal="center"/>
    </xf>
    <xf numFmtId="0" fontId="0" fillId="0" borderId="15" xfId="0" applyBorder="1" applyAlignment="1">
      <alignment horizontal="center"/>
    </xf>
    <xf numFmtId="0" fontId="1" fillId="0" borderId="20" xfId="0" applyFont="1" applyBorder="1" applyAlignment="1">
      <alignment horizontal="center" vertical="top"/>
    </xf>
    <xf numFmtId="0" fontId="1" fillId="0" borderId="15" xfId="0" applyFont="1" applyBorder="1" applyAlignment="1">
      <alignment horizontal="right" vertical="top"/>
    </xf>
    <xf numFmtId="0" fontId="1" fillId="0" borderId="11" xfId="0" applyFont="1" applyBorder="1" applyAlignment="1">
      <alignment horizontal="right" vertical="top"/>
    </xf>
    <xf numFmtId="0" fontId="1" fillId="0" borderId="17" xfId="0" applyFont="1" applyBorder="1" applyAlignment="1">
      <alignment/>
    </xf>
    <xf numFmtId="0" fontId="0" fillId="0" borderId="12" xfId="0" applyBorder="1" applyAlignment="1">
      <alignment horizontal="center" vertical="top"/>
    </xf>
    <xf numFmtId="0" fontId="1" fillId="0" borderId="14" xfId="0" applyFont="1" applyBorder="1" applyAlignment="1">
      <alignment horizontal="center" vertical="center"/>
    </xf>
    <xf numFmtId="0" fontId="3"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Border="1" applyAlignment="1">
      <alignment vertical="top"/>
    </xf>
    <xf numFmtId="0" fontId="2" fillId="0" borderId="11" xfId="0" applyFont="1" applyBorder="1" applyAlignment="1">
      <alignment horizontal="center"/>
    </xf>
    <xf numFmtId="0" fontId="2" fillId="0" borderId="14" xfId="0" applyFont="1" applyBorder="1" applyAlignment="1">
      <alignment horizontal="center"/>
    </xf>
    <xf numFmtId="0" fontId="0" fillId="0" borderId="14" xfId="0" applyFont="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0" fillId="0" borderId="17" xfId="0" applyFont="1" applyBorder="1" applyAlignment="1">
      <alignment/>
    </xf>
    <xf numFmtId="0" fontId="0" fillId="0" borderId="17" xfId="0" applyFont="1" applyBorder="1" applyAlignment="1">
      <alignment horizontal="right" wrapText="1"/>
    </xf>
    <xf numFmtId="0" fontId="0" fillId="0" borderId="20" xfId="0" applyFont="1" applyBorder="1" applyAlignment="1">
      <alignment horizontal="right" wrapText="1"/>
    </xf>
    <xf numFmtId="0" fontId="0" fillId="0" borderId="11" xfId="0" applyFont="1" applyBorder="1" applyAlignment="1">
      <alignment horizontal="right" wrapText="1"/>
    </xf>
    <xf numFmtId="0" fontId="0" fillId="0" borderId="0" xfId="0" applyFont="1" applyBorder="1" applyAlignment="1">
      <alignment vertical="top"/>
    </xf>
    <xf numFmtId="0" fontId="0" fillId="0" borderId="12" xfId="0" applyFont="1" applyBorder="1" applyAlignment="1">
      <alignment horizontal="center"/>
    </xf>
    <xf numFmtId="0" fontId="0" fillId="0" borderId="13" xfId="0" applyFont="1" applyBorder="1" applyAlignment="1">
      <alignment horizontal="center" vertical="top"/>
    </xf>
    <xf numFmtId="0" fontId="0" fillId="0" borderId="11" xfId="0" applyFont="1" applyBorder="1" applyAlignment="1">
      <alignment horizontal="center"/>
    </xf>
    <xf numFmtId="0" fontId="0" fillId="0" borderId="12" xfId="0" applyFont="1" applyBorder="1" applyAlignment="1">
      <alignment/>
    </xf>
    <xf numFmtId="0" fontId="0" fillId="0" borderId="21" xfId="0" applyFont="1" applyBorder="1" applyAlignment="1">
      <alignment wrapText="1"/>
    </xf>
    <xf numFmtId="0" fontId="0" fillId="0" borderId="0" xfId="0" applyFont="1" applyBorder="1" applyAlignment="1">
      <alignment wrapText="1"/>
    </xf>
    <xf numFmtId="0" fontId="1" fillId="0" borderId="3" xfId="0" applyFont="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center" vertical="top" wrapText="1"/>
    </xf>
    <xf numFmtId="0" fontId="1" fillId="0" borderId="21" xfId="0" applyFont="1" applyBorder="1" applyAlignment="1">
      <alignment horizontal="center"/>
    </xf>
    <xf numFmtId="0" fontId="1" fillId="0" borderId="21" xfId="0" applyFont="1" applyBorder="1" applyAlignment="1">
      <alignment horizontal="left"/>
    </xf>
    <xf numFmtId="0" fontId="0" fillId="0" borderId="18" xfId="0" applyBorder="1" applyAlignment="1">
      <alignment horizontal="right"/>
    </xf>
    <xf numFmtId="0" fontId="0" fillId="0" borderId="11" xfId="0" applyBorder="1" applyAlignment="1">
      <alignment horizontal="center" vertical="top"/>
    </xf>
    <xf numFmtId="0" fontId="1" fillId="0" borderId="0" xfId="0" applyFont="1" applyBorder="1" applyAlignment="1">
      <alignment horizontal="center" vertical="top"/>
    </xf>
    <xf numFmtId="0" fontId="0" fillId="0" borderId="0" xfId="0" applyAlignment="1">
      <alignment horizontal="right"/>
    </xf>
    <xf numFmtId="0" fontId="1" fillId="0" borderId="12" xfId="0" applyFont="1" applyBorder="1" applyAlignment="1">
      <alignment horizontal="center" vertical="top"/>
    </xf>
    <xf numFmtId="0" fontId="0" fillId="0" borderId="12" xfId="0" applyFill="1" applyBorder="1" applyAlignment="1">
      <alignment horizontal="right"/>
    </xf>
    <xf numFmtId="0" fontId="0" fillId="0" borderId="15" xfId="0" applyBorder="1" applyAlignment="1">
      <alignment/>
    </xf>
    <xf numFmtId="0" fontId="0" fillId="0" borderId="0" xfId="0" applyBorder="1" applyAlignment="1">
      <alignment/>
    </xf>
    <xf numFmtId="0" fontId="0" fillId="0" borderId="12" xfId="0" applyBorder="1" applyAlignment="1">
      <alignment/>
    </xf>
    <xf numFmtId="0" fontId="0" fillId="0" borderId="19" xfId="0" applyBorder="1" applyAlignment="1">
      <alignment horizontal="right"/>
    </xf>
    <xf numFmtId="0" fontId="1" fillId="0" borderId="14" xfId="0" applyFont="1" applyBorder="1" applyAlignment="1">
      <alignment horizontal="right"/>
    </xf>
    <xf numFmtId="0" fontId="0" fillId="0" borderId="16" xfId="0" applyFont="1" applyFill="1" applyBorder="1" applyAlignment="1">
      <alignment vertical="top" wrapText="1"/>
    </xf>
    <xf numFmtId="0" fontId="0" fillId="0" borderId="13" xfId="0" applyFont="1" applyBorder="1" applyAlignment="1">
      <alignment horizontal="center"/>
    </xf>
    <xf numFmtId="0" fontId="0" fillId="0" borderId="0" xfId="0" applyFont="1" applyBorder="1" applyAlignment="1">
      <alignment/>
    </xf>
    <xf numFmtId="0" fontId="0" fillId="0" borderId="12" xfId="0" applyFont="1" applyBorder="1" applyAlignment="1">
      <alignment horizontal="center" vertical="top"/>
    </xf>
    <xf numFmtId="0" fontId="0" fillId="0" borderId="19" xfId="0" applyFont="1" applyBorder="1" applyAlignment="1">
      <alignment vertical="top"/>
    </xf>
    <xf numFmtId="0" fontId="0" fillId="0" borderId="16" xfId="0" applyFont="1" applyBorder="1" applyAlignment="1">
      <alignment/>
    </xf>
    <xf numFmtId="0" fontId="0" fillId="0" borderId="16" xfId="0" applyFont="1" applyBorder="1" applyAlignment="1">
      <alignment horizontal="right" vertical="top"/>
    </xf>
    <xf numFmtId="0" fontId="0" fillId="0" borderId="19" xfId="0" applyFont="1" applyBorder="1" applyAlignment="1">
      <alignment/>
    </xf>
    <xf numFmtId="1" fontId="0" fillId="0" borderId="20" xfId="0" applyNumberFormat="1" applyBorder="1" applyAlignment="1">
      <alignment/>
    </xf>
    <xf numFmtId="1" fontId="0" fillId="0" borderId="17" xfId="0" applyNumberFormat="1" applyBorder="1" applyAlignment="1">
      <alignment/>
    </xf>
    <xf numFmtId="1" fontId="0" fillId="0" borderId="19" xfId="0" applyNumberFormat="1" applyBorder="1" applyAlignment="1">
      <alignment/>
    </xf>
    <xf numFmtId="0" fontId="1" fillId="0" borderId="13" xfId="0" applyFont="1" applyBorder="1" applyAlignment="1">
      <alignment vertical="top"/>
    </xf>
    <xf numFmtId="0" fontId="1" fillId="0" borderId="23" xfId="0" applyFont="1" applyBorder="1" applyAlignment="1">
      <alignment horizontal="center" vertical="center"/>
    </xf>
    <xf numFmtId="0" fontId="0" fillId="0" borderId="0" xfId="0" applyAlignment="1">
      <alignment horizontal="center"/>
    </xf>
    <xf numFmtId="0" fontId="0" fillId="0" borderId="15" xfId="0" applyFill="1" applyBorder="1" applyAlignment="1">
      <alignment/>
    </xf>
    <xf numFmtId="0" fontId="0" fillId="0" borderId="17" xfId="0" applyBorder="1" applyAlignment="1">
      <alignment vertical="top" wrapText="1"/>
    </xf>
    <xf numFmtId="0" fontId="1" fillId="0" borderId="11" xfId="0" applyFont="1" applyBorder="1" applyAlignment="1">
      <alignment horizontal="center" vertical="top"/>
    </xf>
    <xf numFmtId="0" fontId="0" fillId="0" borderId="0" xfId="0" applyAlignment="1">
      <alignment vertical="center"/>
    </xf>
    <xf numFmtId="0" fontId="1" fillId="0" borderId="0" xfId="0" applyFont="1" applyBorder="1" applyAlignment="1">
      <alignment vertical="top"/>
    </xf>
    <xf numFmtId="0" fontId="1" fillId="0" borderId="0" xfId="0" applyFont="1" applyAlignment="1">
      <alignment vertical="top" wrapText="1"/>
    </xf>
    <xf numFmtId="0" fontId="0" fillId="0" borderId="21" xfId="0" applyBorder="1" applyAlignment="1">
      <alignment horizontal="center"/>
    </xf>
    <xf numFmtId="0" fontId="1" fillId="0" borderId="21" xfId="0" applyFont="1" applyBorder="1" applyAlignment="1">
      <alignment horizontal="center" vertical="top" wrapText="1"/>
    </xf>
    <xf numFmtId="0" fontId="0" fillId="0" borderId="15" xfId="0" applyFont="1" applyBorder="1" applyAlignment="1">
      <alignment horizontal="right" vertical="top" wrapText="1"/>
    </xf>
    <xf numFmtId="0" fontId="0" fillId="0" borderId="0" xfId="0" applyFont="1" applyBorder="1" applyAlignment="1">
      <alignment horizontal="right"/>
    </xf>
    <xf numFmtId="0" fontId="0" fillId="0" borderId="21" xfId="0" applyFont="1" applyBorder="1" applyAlignment="1">
      <alignment horizontal="right" wrapText="1"/>
    </xf>
    <xf numFmtId="0" fontId="0" fillId="0" borderId="20" xfId="0" applyFont="1" applyBorder="1" applyAlignment="1">
      <alignment wrapText="1"/>
    </xf>
    <xf numFmtId="0" fontId="0" fillId="0" borderId="11" xfId="0" applyFont="1" applyBorder="1" applyAlignment="1">
      <alignment wrapText="1"/>
    </xf>
    <xf numFmtId="172" fontId="0" fillId="0" borderId="16" xfId="0" applyNumberFormat="1" applyBorder="1" applyAlignment="1">
      <alignment/>
    </xf>
    <xf numFmtId="172" fontId="0" fillId="0" borderId="12" xfId="0" applyNumberFormat="1" applyFill="1" applyBorder="1" applyAlignment="1">
      <alignment/>
    </xf>
    <xf numFmtId="172" fontId="0" fillId="0" borderId="16" xfId="0" applyNumberFormat="1" applyFill="1" applyBorder="1" applyAlignment="1">
      <alignment/>
    </xf>
    <xf numFmtId="0" fontId="1" fillId="0" borderId="24" xfId="0" applyFont="1" applyBorder="1" applyAlignment="1">
      <alignment horizontal="center" vertical="top" wrapText="1"/>
    </xf>
    <xf numFmtId="0" fontId="1" fillId="0" borderId="19" xfId="0" applyFont="1" applyBorder="1" applyAlignment="1">
      <alignment horizontal="center"/>
    </xf>
    <xf numFmtId="0" fontId="1" fillId="0" borderId="24" xfId="0" applyFont="1" applyBorder="1" applyAlignment="1">
      <alignment horizontal="center" vertical="top"/>
    </xf>
    <xf numFmtId="0" fontId="1" fillId="0" borderId="13" xfId="0" applyFont="1" applyBorder="1" applyAlignment="1">
      <alignment horizontal="center"/>
    </xf>
    <xf numFmtId="0" fontId="1" fillId="0" borderId="16" xfId="0" applyFont="1" applyBorder="1" applyAlignment="1">
      <alignment horizontal="center" vertical="top"/>
    </xf>
    <xf numFmtId="0" fontId="1" fillId="0" borderId="0" xfId="0" applyFont="1" applyBorder="1" applyAlignment="1">
      <alignment/>
    </xf>
    <xf numFmtId="0" fontId="0" fillId="0" borderId="15" xfId="0" applyFont="1" applyBorder="1" applyAlignment="1">
      <alignment/>
    </xf>
    <xf numFmtId="2" fontId="1" fillId="0" borderId="12" xfId="0" applyNumberFormat="1" applyFont="1" applyBorder="1" applyAlignment="1">
      <alignment/>
    </xf>
    <xf numFmtId="0" fontId="1" fillId="0" borderId="0" xfId="0" applyFont="1" applyAlignment="1">
      <alignment horizontal="left" indent="1"/>
    </xf>
    <xf numFmtId="0" fontId="1" fillId="0" borderId="12" xfId="0" applyFont="1" applyBorder="1" applyAlignment="1">
      <alignment horizontal="left" indent="1"/>
    </xf>
    <xf numFmtId="0" fontId="0" fillId="0" borderId="12" xfId="0" applyBorder="1" applyAlignment="1">
      <alignment horizontal="left" indent="1"/>
    </xf>
    <xf numFmtId="0" fontId="0" fillId="0" borderId="12" xfId="0" applyFill="1" applyBorder="1" applyAlignment="1">
      <alignment horizontal="left" indent="1"/>
    </xf>
    <xf numFmtId="0" fontId="1" fillId="0" borderId="13" xfId="0" applyFont="1" applyBorder="1" applyAlignment="1">
      <alignment horizontal="left" indent="1"/>
    </xf>
    <xf numFmtId="0" fontId="0" fillId="0" borderId="0" xfId="0" applyBorder="1" applyAlignment="1">
      <alignment horizontal="left" indent="1"/>
    </xf>
    <xf numFmtId="0" fontId="0" fillId="0" borderId="0" xfId="0" applyAlignment="1">
      <alignment horizontal="left" indent="1"/>
    </xf>
    <xf numFmtId="0" fontId="1" fillId="0" borderId="15" xfId="0" applyFont="1" applyBorder="1" applyAlignment="1">
      <alignment/>
    </xf>
    <xf numFmtId="0" fontId="1" fillId="0" borderId="14" xfId="0" applyFont="1" applyBorder="1" applyAlignment="1">
      <alignment vertical="top"/>
    </xf>
    <xf numFmtId="0" fontId="1" fillId="0" borderId="15" xfId="0" applyFont="1" applyFill="1" applyBorder="1" applyAlignment="1">
      <alignment/>
    </xf>
    <xf numFmtId="0" fontId="1" fillId="0" borderId="18" xfId="0" applyFont="1" applyBorder="1" applyAlignment="1">
      <alignment/>
    </xf>
    <xf numFmtId="0" fontId="1" fillId="0" borderId="20" xfId="0" applyFont="1" applyBorder="1" applyAlignment="1">
      <alignment/>
    </xf>
    <xf numFmtId="0" fontId="0" fillId="0" borderId="18" xfId="0" applyFont="1" applyFill="1" applyBorder="1" applyAlignment="1">
      <alignment horizontal="right" vertical="top"/>
    </xf>
    <xf numFmtId="0" fontId="0" fillId="0" borderId="21" xfId="0" applyFont="1" applyBorder="1" applyAlignment="1">
      <alignment/>
    </xf>
    <xf numFmtId="0" fontId="0" fillId="0" borderId="15" xfId="0" applyFont="1" applyBorder="1" applyAlignment="1">
      <alignment horizontal="center"/>
    </xf>
    <xf numFmtId="0" fontId="0" fillId="0" borderId="12" xfId="0" applyNumberFormat="1" applyFont="1" applyFill="1" applyBorder="1" applyAlignment="1" applyProtection="1">
      <alignment vertical="top"/>
      <protection/>
    </xf>
    <xf numFmtId="0" fontId="0" fillId="0" borderId="18" xfId="0" applyFont="1" applyBorder="1" applyAlignment="1">
      <alignment horizontal="center" vertical="top"/>
    </xf>
    <xf numFmtId="2" fontId="0" fillId="0" borderId="12" xfId="0" applyNumberFormat="1" applyFont="1" applyFill="1" applyBorder="1" applyAlignment="1" applyProtection="1">
      <alignment vertical="top"/>
      <protection/>
    </xf>
    <xf numFmtId="2" fontId="0" fillId="0" borderId="16" xfId="0" applyNumberFormat="1" applyFont="1" applyFill="1" applyBorder="1" applyAlignment="1" applyProtection="1">
      <alignment vertical="top"/>
      <protection/>
    </xf>
    <xf numFmtId="2" fontId="0" fillId="0" borderId="16" xfId="0" applyNumberFormat="1" applyFont="1" applyBorder="1" applyAlignment="1">
      <alignment/>
    </xf>
    <xf numFmtId="2" fontId="0" fillId="0" borderId="12" xfId="0" applyNumberFormat="1" applyBorder="1" applyAlignment="1">
      <alignment/>
    </xf>
    <xf numFmtId="2" fontId="0" fillId="0" borderId="16" xfId="0" applyNumberFormat="1" applyBorder="1" applyAlignment="1">
      <alignment/>
    </xf>
    <xf numFmtId="0" fontId="0" fillId="0" borderId="20" xfId="0" applyFont="1" applyBorder="1" applyAlignment="1">
      <alignment vertical="top"/>
    </xf>
    <xf numFmtId="0" fontId="8" fillId="0" borderId="0" xfId="0" applyFont="1" applyAlignment="1">
      <alignment horizontal="center"/>
    </xf>
    <xf numFmtId="0" fontId="1" fillId="0" borderId="24" xfId="0" applyFont="1" applyBorder="1" applyAlignment="1">
      <alignment horizontal="center" vertical="center"/>
    </xf>
    <xf numFmtId="0" fontId="7" fillId="0" borderId="0" xfId="0" applyFont="1" applyAlignment="1">
      <alignment horizontal="center"/>
    </xf>
    <xf numFmtId="0" fontId="6" fillId="0" borderId="3" xfId="0" applyFont="1" applyBorder="1" applyAlignment="1">
      <alignment/>
    </xf>
    <xf numFmtId="0" fontId="1" fillId="0" borderId="11" xfId="0" applyFont="1" applyBorder="1" applyAlignment="1">
      <alignment horizontal="center" vertical="center"/>
    </xf>
    <xf numFmtId="0" fontId="0" fillId="0" borderId="15" xfId="0" applyFont="1" applyBorder="1" applyAlignment="1">
      <alignment horizontal="right"/>
    </xf>
    <xf numFmtId="0" fontId="0" fillId="0" borderId="0" xfId="0" applyFont="1" applyFill="1" applyBorder="1" applyAlignment="1">
      <alignment horizontal="right" vertical="top" wrapText="1"/>
    </xf>
    <xf numFmtId="0" fontId="0" fillId="0" borderId="0" xfId="0" applyFont="1" applyFill="1" applyBorder="1" applyAlignment="1">
      <alignment vertical="top" wrapText="1"/>
    </xf>
    <xf numFmtId="0" fontId="0" fillId="0" borderId="0" xfId="0" applyFont="1" applyBorder="1" applyAlignment="1" quotePrefix="1">
      <alignment horizontal="right" vertical="top"/>
    </xf>
    <xf numFmtId="0" fontId="0" fillId="0" borderId="16" xfId="0" applyFont="1" applyBorder="1" applyAlignment="1">
      <alignment vertical="top"/>
    </xf>
    <xf numFmtId="0" fontId="0" fillId="0" borderId="15" xfId="0" applyFont="1" applyBorder="1" applyAlignment="1" quotePrefix="1">
      <alignment horizontal="right" vertical="top"/>
    </xf>
    <xf numFmtId="0" fontId="0" fillId="0" borderId="15" xfId="0" applyFont="1" applyBorder="1" applyAlignment="1">
      <alignment vertical="top"/>
    </xf>
    <xf numFmtId="0" fontId="0" fillId="0" borderId="12" xfId="0" applyFont="1" applyFill="1" applyBorder="1" applyAlignment="1">
      <alignment horizontal="right" vertical="top" wrapText="1"/>
    </xf>
    <xf numFmtId="0" fontId="0" fillId="0" borderId="0" xfId="0" applyFont="1" applyBorder="1" applyAlignment="1">
      <alignment horizontal="right" vertical="top"/>
    </xf>
    <xf numFmtId="0" fontId="0" fillId="0" borderId="21" xfId="0" applyBorder="1" applyAlignment="1" quotePrefix="1">
      <alignment/>
    </xf>
    <xf numFmtId="0" fontId="0" fillId="0" borderId="15" xfId="0" applyBorder="1" applyAlignment="1" quotePrefix="1">
      <alignment/>
    </xf>
    <xf numFmtId="0" fontId="1" fillId="0" borderId="3" xfId="0" applyFont="1" applyBorder="1" applyAlignment="1">
      <alignment/>
    </xf>
    <xf numFmtId="0" fontId="1" fillId="0" borderId="12" xfId="0" applyFont="1" applyBorder="1" applyAlignment="1">
      <alignment vertical="top"/>
    </xf>
    <xf numFmtId="1" fontId="0" fillId="0" borderId="0" xfId="0" applyNumberFormat="1" applyFill="1" applyBorder="1" applyAlignment="1">
      <alignment/>
    </xf>
    <xf numFmtId="0" fontId="1" fillId="0" borderId="3" xfId="0" applyFont="1" applyBorder="1" applyAlignment="1">
      <alignment vertical="top"/>
    </xf>
    <xf numFmtId="0" fontId="1" fillId="0" borderId="11" xfId="0" applyFont="1" applyBorder="1" applyAlignment="1">
      <alignment horizontal="center" vertical="center" wrapText="1"/>
    </xf>
    <xf numFmtId="0" fontId="0" fillId="0" borderId="13"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0" xfId="0"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0" fontId="0" fillId="0" borderId="12" xfId="0" applyBorder="1" applyAlignment="1">
      <alignment vertical="center" wrapText="1"/>
    </xf>
    <xf numFmtId="0" fontId="0" fillId="0" borderId="16" xfId="0" applyBorder="1" applyAlignment="1">
      <alignment horizontal="right" vertical="center" wrapText="1"/>
    </xf>
    <xf numFmtId="0" fontId="0" fillId="0" borderId="16" xfId="0" applyBorder="1" applyAlignment="1">
      <alignment vertical="center"/>
    </xf>
    <xf numFmtId="0" fontId="1" fillId="0" borderId="16" xfId="0" applyFont="1" applyBorder="1" applyAlignment="1">
      <alignment horizontal="right" vertical="center"/>
    </xf>
    <xf numFmtId="0" fontId="0" fillId="0" borderId="13" xfId="0" applyBorder="1" applyAlignment="1">
      <alignment vertical="center" wrapText="1"/>
    </xf>
    <xf numFmtId="0" fontId="0" fillId="0" borderId="19" xfId="0" applyBorder="1" applyAlignment="1">
      <alignment horizontal="right" vertical="center" wrapText="1"/>
    </xf>
    <xf numFmtId="0" fontId="0" fillId="0" borderId="0" xfId="0" applyBorder="1" applyAlignment="1">
      <alignment horizontal="center" vertical="top"/>
    </xf>
    <xf numFmtId="0" fontId="1" fillId="0" borderId="11" xfId="0" applyFont="1" applyBorder="1" applyAlignment="1">
      <alignment vertical="top"/>
    </xf>
    <xf numFmtId="0" fontId="1" fillId="0" borderId="0" xfId="0" applyFont="1" applyBorder="1" applyAlignment="1">
      <alignment horizontal="right" vertical="top"/>
    </xf>
    <xf numFmtId="0" fontId="0" fillId="0" borderId="0" xfId="0" applyBorder="1" applyAlignment="1">
      <alignment horizontal="right" vertical="top"/>
    </xf>
    <xf numFmtId="0" fontId="2" fillId="0" borderId="11" xfId="0" applyFont="1" applyBorder="1" applyAlignment="1">
      <alignment horizontal="center" vertical="top"/>
    </xf>
    <xf numFmtId="0" fontId="10" fillId="0" borderId="0" xfId="0" applyNumberFormat="1" applyFont="1" applyFill="1" applyBorder="1" applyAlignment="1" applyProtection="1">
      <alignment horizontal="left" vertical="top"/>
      <protection/>
    </xf>
    <xf numFmtId="0" fontId="10" fillId="0" borderId="0" xfId="0" applyFont="1" applyAlignment="1">
      <alignment/>
    </xf>
    <xf numFmtId="0" fontId="11" fillId="0" borderId="3" xfId="0" applyFont="1" applyBorder="1" applyAlignment="1">
      <alignment/>
    </xf>
    <xf numFmtId="0" fontId="2" fillId="0" borderId="21" xfId="0" applyFont="1" applyBorder="1" applyAlignment="1">
      <alignment horizontal="center" vertical="top" wrapText="1"/>
    </xf>
    <xf numFmtId="0" fontId="2" fillId="0" borderId="22" xfId="0" applyFont="1" applyBorder="1" applyAlignment="1">
      <alignment horizontal="center" vertical="top"/>
    </xf>
    <xf numFmtId="0" fontId="2" fillId="0" borderId="11" xfId="0" applyFont="1" applyFill="1" applyBorder="1" applyAlignment="1">
      <alignment horizontal="center" vertical="top"/>
    </xf>
    <xf numFmtId="0" fontId="2" fillId="0" borderId="14" xfId="0" applyFont="1" applyFill="1" applyBorder="1" applyAlignment="1">
      <alignment horizontal="center" vertical="top"/>
    </xf>
    <xf numFmtId="0" fontId="10" fillId="0" borderId="21" xfId="0" applyFont="1" applyBorder="1" applyAlignment="1">
      <alignment/>
    </xf>
    <xf numFmtId="0" fontId="2" fillId="0" borderId="21" xfId="0" applyFont="1" applyBorder="1" applyAlignment="1">
      <alignment/>
    </xf>
    <xf numFmtId="0" fontId="2" fillId="0" borderId="11" xfId="0" applyFont="1" applyBorder="1" applyAlignment="1">
      <alignment horizontal="right"/>
    </xf>
    <xf numFmtId="0" fontId="2" fillId="0" borderId="0" xfId="0" applyFont="1" applyBorder="1" applyAlignment="1">
      <alignment horizontal="center" vertical="center"/>
    </xf>
    <xf numFmtId="0" fontId="2" fillId="0" borderId="20" xfId="0" applyFont="1" applyBorder="1" applyAlignment="1">
      <alignment horizontal="right"/>
    </xf>
    <xf numFmtId="0" fontId="2" fillId="0" borderId="20" xfId="0" applyFont="1" applyFill="1" applyBorder="1" applyAlignment="1">
      <alignment horizontal="right"/>
    </xf>
    <xf numFmtId="0" fontId="2" fillId="0" borderId="11" xfId="0" applyFont="1" applyFill="1" applyBorder="1" applyAlignment="1">
      <alignment horizontal="right"/>
    </xf>
    <xf numFmtId="0" fontId="2" fillId="0" borderId="15" xfId="0" applyFont="1" applyBorder="1" applyAlignment="1">
      <alignment horizontal="left"/>
    </xf>
    <xf numFmtId="0" fontId="2" fillId="0" borderId="15" xfId="0" applyFont="1" applyBorder="1" applyAlignment="1">
      <alignment/>
    </xf>
    <xf numFmtId="0" fontId="2" fillId="0" borderId="15" xfId="0" applyFont="1" applyBorder="1" applyAlignment="1">
      <alignment horizontal="right"/>
    </xf>
    <xf numFmtId="0" fontId="10" fillId="0" borderId="15" xfId="0" applyFont="1" applyBorder="1" applyAlignment="1">
      <alignment/>
    </xf>
    <xf numFmtId="0" fontId="10" fillId="0" borderId="12" xfId="0" applyFont="1" applyBorder="1" applyAlignment="1">
      <alignment/>
    </xf>
    <xf numFmtId="0" fontId="10" fillId="0" borderId="15" xfId="0" applyFont="1" applyBorder="1" applyAlignment="1">
      <alignment vertical="top" wrapText="1"/>
    </xf>
    <xf numFmtId="0" fontId="10" fillId="0" borderId="0" xfId="0" applyFont="1" applyBorder="1" applyAlignment="1">
      <alignment/>
    </xf>
    <xf numFmtId="0" fontId="10" fillId="0" borderId="18" xfId="0" applyFont="1" applyBorder="1" applyAlignment="1">
      <alignment/>
    </xf>
    <xf numFmtId="173" fontId="10" fillId="0" borderId="3" xfId="0" applyNumberFormat="1" applyFont="1" applyBorder="1" applyAlignment="1">
      <alignment/>
    </xf>
    <xf numFmtId="0" fontId="10" fillId="0" borderId="13" xfId="0" applyFont="1" applyBorder="1" applyAlignment="1">
      <alignment/>
    </xf>
    <xf numFmtId="0" fontId="2" fillId="0" borderId="14" xfId="0" applyFont="1" applyBorder="1" applyAlignment="1">
      <alignment horizontal="center" vertical="top" wrapText="1"/>
    </xf>
    <xf numFmtId="0" fontId="2" fillId="0" borderId="0" xfId="0" applyFont="1" applyBorder="1" applyAlignment="1">
      <alignment horizontal="center" vertical="top"/>
    </xf>
    <xf numFmtId="0" fontId="2" fillId="0" borderId="12"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vertical="center"/>
    </xf>
    <xf numFmtId="0" fontId="2" fillId="0" borderId="12" xfId="0" applyFont="1" applyBorder="1" applyAlignment="1">
      <alignment vertical="center"/>
    </xf>
    <xf numFmtId="2" fontId="2" fillId="0" borderId="0" xfId="0" applyNumberFormat="1" applyFont="1" applyBorder="1" applyAlignment="1">
      <alignment vertical="center"/>
    </xf>
    <xf numFmtId="2" fontId="2" fillId="0" borderId="12" xfId="0" applyNumberFormat="1" applyFont="1" applyBorder="1" applyAlignment="1">
      <alignment vertical="center"/>
    </xf>
    <xf numFmtId="2" fontId="2" fillId="0" borderId="16" xfId="0" applyNumberFormat="1" applyFont="1" applyBorder="1" applyAlignment="1">
      <alignment vertical="center"/>
    </xf>
    <xf numFmtId="0" fontId="10" fillId="0" borderId="0" xfId="0" applyFont="1" applyAlignment="1">
      <alignment vertical="center"/>
    </xf>
    <xf numFmtId="0" fontId="10" fillId="0" borderId="12"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right" vertical="center"/>
    </xf>
    <xf numFmtId="2" fontId="10" fillId="0" borderId="0" xfId="0" applyNumberFormat="1" applyFont="1" applyBorder="1" applyAlignment="1">
      <alignment horizontal="right" vertical="center"/>
    </xf>
    <xf numFmtId="2" fontId="10" fillId="0" borderId="12" xfId="0" applyNumberFormat="1" applyFont="1" applyBorder="1" applyAlignment="1">
      <alignment horizontal="right" vertical="center"/>
    </xf>
    <xf numFmtId="2" fontId="10" fillId="0" borderId="16" xfId="0" applyNumberFormat="1" applyFont="1" applyBorder="1" applyAlignment="1">
      <alignment horizontal="right" vertical="center"/>
    </xf>
    <xf numFmtId="0" fontId="10" fillId="0" borderId="0" xfId="0" applyFont="1" applyBorder="1" applyAlignment="1" quotePrefix="1">
      <alignment horizontal="right" vertical="center" wrapText="1"/>
    </xf>
    <xf numFmtId="2" fontId="10" fillId="0" borderId="12" xfId="0" applyNumberFormat="1" applyFont="1" applyBorder="1" applyAlignment="1" quotePrefix="1">
      <alignment horizontal="right" vertical="center" wrapText="1"/>
    </xf>
    <xf numFmtId="0" fontId="10" fillId="0" borderId="12"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2" fontId="2" fillId="0" borderId="12" xfId="0" applyNumberFormat="1" applyFont="1" applyBorder="1" applyAlignment="1">
      <alignment horizontal="right" vertical="center"/>
    </xf>
    <xf numFmtId="2" fontId="2" fillId="0" borderId="16" xfId="0" applyNumberFormat="1" applyFont="1" applyBorder="1" applyAlignment="1">
      <alignment horizontal="right" vertical="center"/>
    </xf>
    <xf numFmtId="0" fontId="10" fillId="0" borderId="3" xfId="0" applyFont="1" applyBorder="1" applyAlignment="1">
      <alignment vertical="center"/>
    </xf>
    <xf numFmtId="0" fontId="10" fillId="0" borderId="13" xfId="0" applyFont="1" applyBorder="1" applyAlignment="1">
      <alignment horizontal="right" vertical="center"/>
    </xf>
    <xf numFmtId="0" fontId="10" fillId="0" borderId="3" xfId="0" applyFont="1" applyBorder="1" applyAlignment="1">
      <alignment horizontal="right" vertical="center"/>
    </xf>
    <xf numFmtId="2" fontId="10" fillId="0" borderId="3" xfId="0" applyNumberFormat="1" applyFont="1" applyBorder="1" applyAlignment="1">
      <alignment horizontal="right" vertical="center"/>
    </xf>
    <xf numFmtId="2" fontId="10" fillId="0" borderId="13" xfId="0" applyNumberFormat="1" applyFont="1" applyBorder="1" applyAlignment="1">
      <alignment horizontal="right" vertical="center"/>
    </xf>
    <xf numFmtId="2" fontId="10" fillId="0" borderId="19" xfId="0" applyNumberFormat="1" applyFont="1" applyBorder="1" applyAlignment="1">
      <alignment horizontal="right" vertical="center"/>
    </xf>
    <xf numFmtId="0" fontId="2" fillId="0" borderId="22" xfId="0" applyFont="1" applyBorder="1" applyAlignment="1">
      <alignment horizontal="center" vertical="top" wrapText="1"/>
    </xf>
    <xf numFmtId="0" fontId="2" fillId="0" borderId="23" xfId="0" applyFont="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xf>
    <xf numFmtId="0" fontId="10" fillId="0" borderId="17" xfId="0" applyFont="1" applyBorder="1" applyAlignment="1">
      <alignment/>
    </xf>
    <xf numFmtId="0" fontId="10" fillId="0" borderId="15" xfId="0" applyFont="1" applyBorder="1" applyAlignment="1">
      <alignment horizontal="center"/>
    </xf>
    <xf numFmtId="0" fontId="2" fillId="0" borderId="0" xfId="0" applyFont="1" applyBorder="1" applyAlignment="1">
      <alignment horizontal="left"/>
    </xf>
    <xf numFmtId="1" fontId="10" fillId="0" borderId="12" xfId="0" applyNumberFormat="1" applyFont="1" applyBorder="1" applyAlignment="1">
      <alignment/>
    </xf>
    <xf numFmtId="0" fontId="10" fillId="0" borderId="15" xfId="0" applyFont="1" applyBorder="1" applyAlignment="1">
      <alignment horizontal="left"/>
    </xf>
    <xf numFmtId="0" fontId="10" fillId="0" borderId="0" xfId="0" applyFont="1" applyBorder="1" applyAlignment="1">
      <alignment horizontal="left"/>
    </xf>
    <xf numFmtId="0" fontId="10" fillId="0" borderId="15" xfId="0" applyFont="1" applyBorder="1" applyAlignment="1">
      <alignment horizontal="center" vertical="top"/>
    </xf>
    <xf numFmtId="0" fontId="10" fillId="0" borderId="3" xfId="0" applyFont="1" applyBorder="1" applyAlignment="1">
      <alignment horizontal="left" vertical="top"/>
    </xf>
    <xf numFmtId="1" fontId="2" fillId="0" borderId="17" xfId="0" applyNumberFormat="1" applyFont="1" applyBorder="1" applyAlignment="1">
      <alignment/>
    </xf>
    <xf numFmtId="1" fontId="2" fillId="0" borderId="16" xfId="0" applyNumberFormat="1" applyFont="1" applyBorder="1" applyAlignment="1">
      <alignment/>
    </xf>
    <xf numFmtId="0" fontId="10" fillId="0" borderId="15" xfId="0" applyFont="1" applyBorder="1" applyAlignment="1">
      <alignment horizontal="left" vertical="top"/>
    </xf>
    <xf numFmtId="0" fontId="10" fillId="0" borderId="0" xfId="0" applyFont="1" applyBorder="1" applyAlignment="1">
      <alignment horizontal="left" vertical="top"/>
    </xf>
    <xf numFmtId="0" fontId="2" fillId="0" borderId="16" xfId="0" applyFont="1" applyBorder="1" applyAlignment="1">
      <alignment/>
    </xf>
    <xf numFmtId="1" fontId="10" fillId="0" borderId="20" xfId="0" applyNumberFormat="1" applyFont="1" applyBorder="1" applyAlignment="1">
      <alignment/>
    </xf>
    <xf numFmtId="1" fontId="10" fillId="0" borderId="11" xfId="0" applyNumberFormat="1" applyFont="1" applyBorder="1" applyAlignment="1">
      <alignment/>
    </xf>
    <xf numFmtId="1" fontId="10" fillId="0" borderId="0" xfId="0" applyNumberFormat="1" applyFont="1" applyBorder="1" applyAlignment="1">
      <alignment/>
    </xf>
    <xf numFmtId="0" fontId="10" fillId="0" borderId="15" xfId="0" applyFont="1" applyBorder="1" applyAlignment="1">
      <alignment vertical="top"/>
    </xf>
    <xf numFmtId="0" fontId="12" fillId="0" borderId="0" xfId="0" applyFont="1" applyAlignment="1">
      <alignment/>
    </xf>
    <xf numFmtId="2" fontId="10" fillId="0" borderId="0" xfId="0" applyNumberFormat="1" applyFont="1" applyFill="1" applyBorder="1" applyAlignment="1" applyProtection="1">
      <alignment vertical="top"/>
      <protection/>
    </xf>
    <xf numFmtId="0" fontId="10" fillId="0" borderId="0" xfId="0" applyFont="1" applyFill="1" applyBorder="1" applyAlignment="1">
      <alignment/>
    </xf>
    <xf numFmtId="0" fontId="10" fillId="0" borderId="12" xfId="0" applyFont="1" applyBorder="1" applyAlignment="1">
      <alignment horizontal="center"/>
    </xf>
    <xf numFmtId="1" fontId="0" fillId="0" borderId="12" xfId="0" applyNumberFormat="1" applyFill="1" applyBorder="1" applyAlignment="1">
      <alignment/>
    </xf>
    <xf numFmtId="0" fontId="0" fillId="0" borderId="18" xfId="0" applyBorder="1" applyAlignment="1" quotePrefix="1">
      <alignment/>
    </xf>
    <xf numFmtId="0" fontId="0" fillId="0" borderId="20" xfId="0" applyFill="1" applyBorder="1" applyAlignment="1">
      <alignment/>
    </xf>
    <xf numFmtId="1" fontId="0" fillId="0" borderId="3" xfId="0" applyNumberFormat="1" applyFill="1" applyBorder="1" applyAlignment="1">
      <alignment/>
    </xf>
    <xf numFmtId="1" fontId="0" fillId="0" borderId="0" xfId="0" applyNumberFormat="1" applyFont="1" applyFill="1" applyBorder="1" applyAlignment="1">
      <alignment/>
    </xf>
    <xf numFmtId="1" fontId="0" fillId="0" borderId="12" xfId="0" applyNumberFormat="1" applyFont="1" applyFill="1" applyBorder="1" applyAlignment="1">
      <alignment/>
    </xf>
    <xf numFmtId="1" fontId="0" fillId="0" borderId="16" xfId="0" applyNumberFormat="1" applyFill="1" applyBorder="1" applyAlignment="1">
      <alignment/>
    </xf>
    <xf numFmtId="1" fontId="1" fillId="0" borderId="20" xfId="0" applyNumberFormat="1" applyFont="1" applyBorder="1" applyAlignment="1">
      <alignment/>
    </xf>
    <xf numFmtId="1" fontId="1" fillId="0" borderId="11" xfId="0" applyNumberFormat="1" applyFont="1" applyBorder="1" applyAlignment="1">
      <alignment/>
    </xf>
    <xf numFmtId="0" fontId="10" fillId="0" borderId="21" xfId="0" applyFont="1" applyBorder="1" applyAlignment="1" quotePrefix="1">
      <alignment/>
    </xf>
    <xf numFmtId="0" fontId="10" fillId="0" borderId="15" xfId="0" applyFont="1" applyBorder="1" applyAlignment="1" quotePrefix="1">
      <alignment/>
    </xf>
    <xf numFmtId="1" fontId="2" fillId="0" borderId="19" xfId="0" applyNumberFormat="1" applyFont="1" applyBorder="1" applyAlignment="1">
      <alignment/>
    </xf>
    <xf numFmtId="0" fontId="0" fillId="0" borderId="16" xfId="0" applyFill="1" applyBorder="1" applyAlignment="1">
      <alignment/>
    </xf>
    <xf numFmtId="0" fontId="0" fillId="0" borderId="0" xfId="0" applyFont="1" applyFill="1" applyBorder="1" applyAlignment="1">
      <alignment/>
    </xf>
    <xf numFmtId="0" fontId="0" fillId="0" borderId="0" xfId="0" applyFont="1" applyAlignment="1">
      <alignment horizontal="center"/>
    </xf>
    <xf numFmtId="0" fontId="0" fillId="0" borderId="12" xfId="0" applyFont="1" applyBorder="1" applyAlignment="1">
      <alignment horizontal="center" vertical="top" wrapText="1"/>
    </xf>
    <xf numFmtId="0" fontId="0" fillId="0" borderId="0" xfId="0" applyAlignment="1">
      <alignment horizontal="right" textRotation="180"/>
    </xf>
    <xf numFmtId="0" fontId="1" fillId="0" borderId="21" xfId="0" applyFont="1" applyBorder="1" applyAlignment="1">
      <alignment horizontal="center" vertical="center" wrapText="1"/>
    </xf>
    <xf numFmtId="0" fontId="1" fillId="0" borderId="12" xfId="0" applyFont="1" applyBorder="1" applyAlignment="1">
      <alignment horizontal="center"/>
    </xf>
    <xf numFmtId="0" fontId="0" fillId="0" borderId="16" xfId="0" applyBorder="1" applyAlignment="1">
      <alignment horizontal="right"/>
    </xf>
    <xf numFmtId="0" fontId="1" fillId="0" borderId="16" xfId="0" applyFont="1" applyBorder="1" applyAlignment="1">
      <alignment horizontal="right"/>
    </xf>
    <xf numFmtId="0" fontId="1" fillId="0" borderId="19" xfId="0" applyFont="1" applyBorder="1" applyAlignment="1">
      <alignment/>
    </xf>
    <xf numFmtId="172" fontId="0" fillId="0" borderId="16" xfId="0" applyNumberFormat="1" applyBorder="1" applyAlignment="1">
      <alignment horizontal="center"/>
    </xf>
    <xf numFmtId="0" fontId="1" fillId="0" borderId="23" xfId="0" applyFont="1" applyBorder="1" applyAlignment="1">
      <alignment horizontal="center"/>
    </xf>
    <xf numFmtId="0" fontId="0" fillId="0" borderId="23" xfId="0" applyBorder="1" applyAlignment="1">
      <alignment/>
    </xf>
    <xf numFmtId="0" fontId="0" fillId="0" borderId="24" xfId="0" applyBorder="1" applyAlignment="1">
      <alignment/>
    </xf>
    <xf numFmtId="172" fontId="0" fillId="0" borderId="14" xfId="0" applyNumberFormat="1" applyBorder="1" applyAlignment="1">
      <alignment/>
    </xf>
    <xf numFmtId="172" fontId="0" fillId="0" borderId="24" xfId="0" applyNumberFormat="1" applyBorder="1" applyAlignment="1">
      <alignment/>
    </xf>
    <xf numFmtId="172" fontId="0" fillId="0" borderId="14" xfId="0" applyNumberFormat="1" applyFill="1" applyBorder="1" applyAlignment="1">
      <alignment/>
    </xf>
    <xf numFmtId="0" fontId="0" fillId="0" borderId="22" xfId="0" applyBorder="1" applyAlignment="1">
      <alignment/>
    </xf>
    <xf numFmtId="0" fontId="1" fillId="0" borderId="22" xfId="0" applyFont="1" applyBorder="1" applyAlignment="1">
      <alignment/>
    </xf>
    <xf numFmtId="0" fontId="0" fillId="0" borderId="11" xfId="0" applyBorder="1" applyAlignment="1">
      <alignment horizontal="center"/>
    </xf>
    <xf numFmtId="0" fontId="0" fillId="0" borderId="21" xfId="0" applyBorder="1" applyAlignment="1">
      <alignment/>
    </xf>
    <xf numFmtId="0" fontId="0" fillId="0" borderId="15" xfId="0" applyBorder="1" applyAlignment="1">
      <alignment horizontal="right"/>
    </xf>
    <xf numFmtId="0" fontId="0" fillId="0" borderId="14" xfId="0" applyBorder="1" applyAlignment="1">
      <alignment/>
    </xf>
    <xf numFmtId="0" fontId="0" fillId="0" borderId="0" xfId="0" applyBorder="1" applyAlignment="1">
      <alignment vertical="top"/>
    </xf>
    <xf numFmtId="0" fontId="0" fillId="0" borderId="14" xfId="0" applyBorder="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left" vertical="top" wrapText="1"/>
    </xf>
    <xf numFmtId="0" fontId="1" fillId="0" borderId="17" xfId="0" applyFont="1" applyBorder="1" applyAlignment="1">
      <alignment horizontal="center" vertical="center" wrapText="1"/>
    </xf>
    <xf numFmtId="0" fontId="2" fillId="0" borderId="0" xfId="0" applyFont="1" applyBorder="1" applyAlignment="1">
      <alignment horizontal="left" vertical="top" wrapText="1"/>
    </xf>
    <xf numFmtId="0" fontId="2" fillId="0" borderId="16" xfId="0" applyFont="1" applyBorder="1" applyAlignment="1">
      <alignment horizontal="left"/>
    </xf>
    <xf numFmtId="0" fontId="1" fillId="0" borderId="24" xfId="0" applyFont="1" applyBorder="1" applyAlignment="1">
      <alignment horizontal="center"/>
    </xf>
    <xf numFmtId="0" fontId="0" fillId="0" borderId="16" xfId="0" applyBorder="1" applyAlignment="1" quotePrefix="1">
      <alignment horizontal="right" vertical="center" wrapText="1"/>
    </xf>
    <xf numFmtId="0" fontId="1" fillId="0" borderId="16" xfId="0" applyFont="1" applyBorder="1" applyAlignment="1">
      <alignment horizontal="right" vertical="center"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3" fillId="0" borderId="0" xfId="0" applyFont="1" applyBorder="1" applyAlignment="1">
      <alignment horizontal="left" vertical="top"/>
    </xf>
    <xf numFmtId="0" fontId="10" fillId="0" borderId="0" xfId="0" applyFont="1" applyBorder="1" applyAlignment="1" quotePrefix="1">
      <alignment/>
    </xf>
    <xf numFmtId="0" fontId="10" fillId="0" borderId="16" xfId="0" applyFont="1" applyBorder="1" applyAlignment="1">
      <alignment horizontal="left"/>
    </xf>
    <xf numFmtId="0" fontId="10" fillId="0" borderId="3" xfId="0" applyFont="1" applyBorder="1" applyAlignment="1">
      <alignment/>
    </xf>
    <xf numFmtId="0" fontId="10" fillId="0" borderId="20" xfId="0" applyFont="1" applyBorder="1" applyAlignment="1" quotePrefix="1">
      <alignment/>
    </xf>
    <xf numFmtId="0" fontId="10" fillId="0" borderId="19" xfId="0" applyFont="1" applyBorder="1" applyAlignment="1">
      <alignment/>
    </xf>
    <xf numFmtId="0" fontId="1" fillId="0" borderId="14" xfId="0" applyFont="1" applyBorder="1" applyAlignment="1">
      <alignment horizontal="center" wrapText="1"/>
    </xf>
    <xf numFmtId="0" fontId="2" fillId="0" borderId="17" xfId="0" applyFont="1" applyBorder="1" applyAlignment="1">
      <alignment/>
    </xf>
    <xf numFmtId="0" fontId="2" fillId="0" borderId="11" xfId="0" applyFont="1" applyBorder="1" applyAlignment="1">
      <alignment/>
    </xf>
    <xf numFmtId="2" fontId="1" fillId="0" borderId="24" xfId="0" applyNumberFormat="1" applyFont="1" applyBorder="1" applyAlignment="1">
      <alignment/>
    </xf>
    <xf numFmtId="2" fontId="0" fillId="0" borderId="11" xfId="0" applyNumberFormat="1" applyBorder="1" applyAlignment="1">
      <alignment/>
    </xf>
    <xf numFmtId="2" fontId="1" fillId="0" borderId="14" xfId="0" applyNumberFormat="1" applyFont="1" applyBorder="1" applyAlignment="1">
      <alignment/>
    </xf>
    <xf numFmtId="0" fontId="10" fillId="0" borderId="21" xfId="0"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2" fontId="0" fillId="0" borderId="17" xfId="0" applyNumberFormat="1" applyBorder="1" applyAlignment="1">
      <alignment/>
    </xf>
    <xf numFmtId="2" fontId="0" fillId="0" borderId="16" xfId="0" applyNumberFormat="1" applyBorder="1" applyAlignment="1">
      <alignment/>
    </xf>
    <xf numFmtId="2" fontId="0" fillId="0" borderId="16" xfId="0" applyNumberFormat="1" applyBorder="1" applyAlignment="1">
      <alignment horizontal="right"/>
    </xf>
    <xf numFmtId="0" fontId="8" fillId="0" borderId="0" xfId="0" applyFont="1" applyAlignment="1">
      <alignment horizontal="left"/>
    </xf>
    <xf numFmtId="1" fontId="0" fillId="0" borderId="12" xfId="0" applyNumberFormat="1" applyBorder="1" applyAlignment="1">
      <alignment/>
    </xf>
    <xf numFmtId="1" fontId="0" fillId="0" borderId="0" xfId="0" applyNumberFormat="1" applyBorder="1" applyAlignment="1">
      <alignment/>
    </xf>
    <xf numFmtId="0" fontId="0" fillId="0" borderId="0" xfId="0" applyBorder="1" applyAlignment="1" quotePrefix="1">
      <alignment/>
    </xf>
    <xf numFmtId="0" fontId="0" fillId="0" borderId="20" xfId="0" applyBorder="1" applyAlignment="1" quotePrefix="1">
      <alignment/>
    </xf>
    <xf numFmtId="1" fontId="0" fillId="0" borderId="15" xfId="0" applyNumberFormat="1" applyBorder="1" applyAlignment="1">
      <alignment/>
    </xf>
    <xf numFmtId="0" fontId="1" fillId="0" borderId="21" xfId="0" applyFont="1" applyBorder="1" applyAlignment="1">
      <alignment/>
    </xf>
    <xf numFmtId="0" fontId="1" fillId="0" borderId="18" xfId="0" applyFont="1" applyBorder="1" applyAlignment="1">
      <alignment/>
    </xf>
    <xf numFmtId="1" fontId="0" fillId="0" borderId="12" xfId="0" applyNumberFormat="1" applyFont="1" applyBorder="1" applyAlignment="1">
      <alignment/>
    </xf>
    <xf numFmtId="1" fontId="0" fillId="0" borderId="0" xfId="0" applyNumberFormat="1" applyFont="1" applyBorder="1" applyAlignment="1">
      <alignment/>
    </xf>
    <xf numFmtId="1" fontId="0" fillId="0" borderId="13" xfId="0" applyNumberFormat="1" applyFill="1" applyBorder="1" applyAlignment="1">
      <alignment/>
    </xf>
    <xf numFmtId="1" fontId="0" fillId="0" borderId="12" xfId="0" applyNumberFormat="1" applyBorder="1" applyAlignment="1" quotePrefix="1">
      <alignment horizontal="right"/>
    </xf>
    <xf numFmtId="1" fontId="0" fillId="0" borderId="11" xfId="0" applyNumberFormat="1" applyFont="1" applyFill="1" applyBorder="1" applyAlignment="1">
      <alignment/>
    </xf>
    <xf numFmtId="1" fontId="0" fillId="0" borderId="20" xfId="0" applyNumberFormat="1" applyFont="1" applyFill="1" applyBorder="1" applyAlignment="1">
      <alignment/>
    </xf>
    <xf numFmtId="1" fontId="0" fillId="0" borderId="17" xfId="0" applyNumberFormat="1" applyFill="1" applyBorder="1" applyAlignment="1">
      <alignment/>
    </xf>
    <xf numFmtId="0" fontId="0" fillId="0" borderId="0" xfId="0" applyFont="1" applyBorder="1" applyAlignment="1">
      <alignment horizontal="left"/>
    </xf>
    <xf numFmtId="0" fontId="0" fillId="0" borderId="19" xfId="0" applyFont="1" applyFill="1" applyBorder="1" applyAlignment="1">
      <alignment vertical="top" wrapText="1"/>
    </xf>
    <xf numFmtId="0" fontId="0" fillId="0" borderId="16" xfId="0" applyFont="1" applyFill="1" applyBorder="1" applyAlignment="1">
      <alignment/>
    </xf>
    <xf numFmtId="0" fontId="0" fillId="0" borderId="19" xfId="0" applyFont="1" applyFill="1" applyBorder="1" applyAlignment="1">
      <alignment/>
    </xf>
    <xf numFmtId="0" fontId="0" fillId="0" borderId="16" xfId="0" applyFont="1" applyFill="1" applyBorder="1" applyAlignment="1">
      <alignment horizontal="right" vertical="top" wrapText="1"/>
    </xf>
    <xf numFmtId="0" fontId="0" fillId="0" borderId="19" xfId="0" applyFont="1" applyFill="1" applyBorder="1" applyAlignment="1">
      <alignment horizontal="right" vertical="top" wrapText="1"/>
    </xf>
    <xf numFmtId="0" fontId="0" fillId="0" borderId="16" xfId="0" applyFont="1" applyBorder="1" applyAlignment="1">
      <alignment horizontal="right"/>
    </xf>
    <xf numFmtId="0" fontId="0" fillId="0" borderId="19" xfId="0" applyFont="1" applyBorder="1" applyAlignment="1">
      <alignment horizontal="right"/>
    </xf>
    <xf numFmtId="0" fontId="0" fillId="0" borderId="16" xfId="0" applyFont="1" applyFill="1" applyBorder="1" applyAlignment="1">
      <alignment horizontal="center" vertical="top" wrapText="1"/>
    </xf>
    <xf numFmtId="0" fontId="0" fillId="0" borderId="19" xfId="0" applyFont="1" applyBorder="1" applyAlignment="1">
      <alignment horizontal="center"/>
    </xf>
    <xf numFmtId="0" fontId="0" fillId="0" borderId="16" xfId="0" applyFont="1" applyBorder="1" applyAlignment="1">
      <alignment horizontal="left"/>
    </xf>
    <xf numFmtId="0" fontId="10" fillId="0" borderId="0" xfId="0" applyNumberFormat="1" applyFont="1" applyFill="1" applyBorder="1" applyAlignment="1" applyProtection="1">
      <alignment horizontal="left" vertical="top" wrapText="1"/>
      <protection/>
    </xf>
    <xf numFmtId="0" fontId="0" fillId="0" borderId="15" xfId="0" applyBorder="1" applyAlignment="1">
      <alignment horizontal="center" vertical="top"/>
    </xf>
    <xf numFmtId="0" fontId="0" fillId="0" borderId="16" xfId="0" applyBorder="1" applyAlignment="1">
      <alignment horizontal="right" vertical="top"/>
    </xf>
    <xf numFmtId="0" fontId="0" fillId="0" borderId="19" xfId="0" applyFont="1" applyBorder="1" applyAlignment="1">
      <alignment/>
    </xf>
    <xf numFmtId="0" fontId="2" fillId="0" borderId="24" xfId="0" applyFont="1" applyBorder="1" applyAlignment="1">
      <alignment horizontal="center"/>
    </xf>
    <xf numFmtId="0" fontId="0" fillId="0" borderId="16" xfId="0" applyBorder="1" applyAlignment="1">
      <alignment/>
    </xf>
    <xf numFmtId="0" fontId="7" fillId="0" borderId="0" xfId="0" applyFont="1" applyAlignment="1">
      <alignment horizontal="left"/>
    </xf>
    <xf numFmtId="0" fontId="17" fillId="0" borderId="16" xfId="0" applyFont="1" applyBorder="1" applyAlignment="1" applyProtection="1">
      <alignment/>
      <protection/>
    </xf>
    <xf numFmtId="0" fontId="1" fillId="0" borderId="14" xfId="0" applyFont="1" applyFill="1" applyBorder="1" applyAlignment="1">
      <alignment horizontal="right"/>
    </xf>
    <xf numFmtId="0" fontId="0" fillId="0" borderId="14" xfId="0" applyFill="1" applyBorder="1" applyAlignment="1">
      <alignment horizontal="right"/>
    </xf>
    <xf numFmtId="0" fontId="21" fillId="0" borderId="0" xfId="0" applyFont="1" applyAlignment="1">
      <alignment horizontal="justify" vertical="top" wrapText="1"/>
    </xf>
    <xf numFmtId="0" fontId="24" fillId="0" borderId="0" xfId="0" applyFont="1" applyAlignment="1">
      <alignment horizontal="justify" vertical="top" wrapText="1"/>
    </xf>
    <xf numFmtId="0" fontId="1" fillId="0" borderId="0" xfId="0" applyFont="1" applyAlignment="1">
      <alignment/>
    </xf>
    <xf numFmtId="0" fontId="21" fillId="0" borderId="16" xfId="0" applyFont="1" applyBorder="1" applyAlignment="1">
      <alignment horizontal="justify" vertical="top" wrapText="1"/>
    </xf>
    <xf numFmtId="0" fontId="21" fillId="0" borderId="16" xfId="0" applyFont="1" applyBorder="1" applyAlignment="1">
      <alignment horizontal="left" vertical="top" wrapText="1"/>
    </xf>
    <xf numFmtId="0" fontId="20" fillId="0" borderId="16" xfId="0" applyFont="1" applyBorder="1" applyAlignment="1">
      <alignment horizontal="left" vertical="top" wrapText="1"/>
    </xf>
    <xf numFmtId="0" fontId="20" fillId="0" borderId="16" xfId="0" applyFont="1" applyBorder="1" applyAlignment="1">
      <alignment horizontal="justify" vertical="top" wrapText="1"/>
    </xf>
    <xf numFmtId="0" fontId="22" fillId="0" borderId="16" xfId="0" applyFont="1" applyBorder="1" applyAlignment="1">
      <alignment horizontal="left" vertical="top" wrapText="1"/>
    </xf>
    <xf numFmtId="0" fontId="21" fillId="0" borderId="16" xfId="0" applyFont="1" applyBorder="1" applyAlignment="1">
      <alignment horizontal="left" vertical="top" wrapText="1" indent="3"/>
    </xf>
    <xf numFmtId="0" fontId="23" fillId="0" borderId="16" xfId="0" applyFont="1" applyBorder="1" applyAlignment="1">
      <alignment horizontal="left" vertical="top" wrapText="1"/>
    </xf>
    <xf numFmtId="0" fontId="20" fillId="0" borderId="19" xfId="0" applyFont="1" applyBorder="1" applyAlignment="1">
      <alignment horizontal="left" vertical="top" wrapText="1"/>
    </xf>
    <xf numFmtId="0" fontId="1" fillId="0" borderId="17" xfId="0" applyFont="1" applyBorder="1" applyAlignment="1">
      <alignment/>
    </xf>
    <xf numFmtId="0" fontId="0" fillId="0" borderId="16" xfId="0" applyBorder="1" applyAlignment="1">
      <alignment vertical="top"/>
    </xf>
    <xf numFmtId="0" fontId="0" fillId="0" borderId="19" xfId="0" applyBorder="1" applyAlignment="1">
      <alignment vertical="top"/>
    </xf>
    <xf numFmtId="0" fontId="1" fillId="0" borderId="11" xfId="0" applyFont="1" applyBorder="1" applyAlignment="1">
      <alignment horizontal="center"/>
    </xf>
    <xf numFmtId="0" fontId="1" fillId="0" borderId="24" xfId="0" applyFont="1" applyBorder="1" applyAlignment="1">
      <alignment vertical="top"/>
    </xf>
    <xf numFmtId="0" fontId="1" fillId="0" borderId="19" xfId="0" applyFont="1" applyBorder="1" applyAlignment="1">
      <alignment vertical="top"/>
    </xf>
    <xf numFmtId="0" fontId="1" fillId="0" borderId="22" xfId="0" applyFont="1" applyBorder="1" applyAlignment="1">
      <alignment horizontal="center" vertical="center"/>
    </xf>
    <xf numFmtId="0" fontId="1" fillId="0" borderId="18" xfId="0" applyFont="1" applyFill="1" applyBorder="1" applyAlignment="1">
      <alignment/>
    </xf>
    <xf numFmtId="172" fontId="2" fillId="0" borderId="12" xfId="0" applyNumberFormat="1" applyFont="1" applyBorder="1" applyAlignment="1">
      <alignment/>
    </xf>
    <xf numFmtId="172" fontId="2" fillId="0" borderId="0" xfId="0" applyNumberFormat="1" applyFont="1" applyBorder="1" applyAlignment="1">
      <alignment/>
    </xf>
    <xf numFmtId="172" fontId="2" fillId="0" borderId="16" xfId="0" applyNumberFormat="1" applyFont="1" applyBorder="1" applyAlignment="1">
      <alignment/>
    </xf>
    <xf numFmtId="172" fontId="10" fillId="0" borderId="12" xfId="0" applyNumberFormat="1" applyFont="1" applyBorder="1" applyAlignment="1">
      <alignment/>
    </xf>
    <xf numFmtId="172" fontId="10" fillId="0" borderId="0" xfId="0" applyNumberFormat="1" applyFont="1" applyBorder="1" applyAlignment="1">
      <alignment/>
    </xf>
    <xf numFmtId="172" fontId="10" fillId="0" borderId="12" xfId="0" applyNumberFormat="1" applyFont="1" applyFill="1" applyBorder="1" applyAlignment="1">
      <alignment/>
    </xf>
    <xf numFmtId="172" fontId="10" fillId="0" borderId="16" xfId="0" applyNumberFormat="1" applyFont="1" applyFill="1" applyBorder="1" applyAlignment="1">
      <alignment/>
    </xf>
    <xf numFmtId="172" fontId="10" fillId="0" borderId="12" xfId="0" applyNumberFormat="1" applyFont="1" applyBorder="1" applyAlignment="1">
      <alignment vertical="top"/>
    </xf>
    <xf numFmtId="172" fontId="10" fillId="0" borderId="0" xfId="0" applyNumberFormat="1" applyFont="1" applyBorder="1" applyAlignment="1">
      <alignment vertical="top"/>
    </xf>
    <xf numFmtId="172" fontId="10" fillId="0" borderId="16" xfId="0" applyNumberFormat="1" applyFont="1" applyBorder="1" applyAlignment="1">
      <alignment/>
    </xf>
    <xf numFmtId="172" fontId="2" fillId="0" borderId="16" xfId="0" applyNumberFormat="1" applyFont="1" applyFill="1" applyBorder="1" applyAlignment="1">
      <alignment/>
    </xf>
    <xf numFmtId="172" fontId="0" fillId="0" borderId="16" xfId="0" applyNumberFormat="1" applyBorder="1" applyAlignment="1">
      <alignment horizontal="right"/>
    </xf>
    <xf numFmtId="172" fontId="10" fillId="0" borderId="16" xfId="0" applyNumberFormat="1" applyFont="1" applyFill="1" applyBorder="1" applyAlignment="1">
      <alignment horizontal="right"/>
    </xf>
    <xf numFmtId="0" fontId="0" fillId="0" borderId="16" xfId="0" applyFont="1" applyFill="1" applyBorder="1" applyAlignment="1">
      <alignment/>
    </xf>
    <xf numFmtId="172" fontId="0" fillId="0" borderId="19" xfId="0" applyNumberFormat="1" applyFill="1" applyBorder="1" applyAlignment="1">
      <alignment/>
    </xf>
    <xf numFmtId="0" fontId="0" fillId="0" borderId="0" xfId="0" applyAlignment="1">
      <alignment horizontal="center" wrapText="1"/>
    </xf>
    <xf numFmtId="0" fontId="0" fillId="0" borderId="14" xfId="0" applyBorder="1" applyAlignment="1">
      <alignment vertical="top"/>
    </xf>
    <xf numFmtId="0" fontId="0" fillId="0" borderId="14" xfId="0" applyFont="1" applyBorder="1" applyAlignment="1">
      <alignment vertical="top"/>
    </xf>
    <xf numFmtId="0" fontId="0" fillId="0" borderId="14" xfId="0" applyFont="1" applyBorder="1" applyAlignment="1">
      <alignment vertical="top" wrapText="1"/>
    </xf>
    <xf numFmtId="0" fontId="0" fillId="0" borderId="18" xfId="0" applyBorder="1" applyAlignment="1">
      <alignment horizontal="center"/>
    </xf>
    <xf numFmtId="0" fontId="0" fillId="0" borderId="17" xfId="0" applyFont="1" applyBorder="1" applyAlignment="1">
      <alignment/>
    </xf>
    <xf numFmtId="0" fontId="0" fillId="0" borderId="23" xfId="0" applyBorder="1" applyAlignment="1">
      <alignment horizontal="center" wrapText="1"/>
    </xf>
    <xf numFmtId="0" fontId="0" fillId="0" borderId="20" xfId="0" applyBorder="1" applyAlignment="1">
      <alignment horizontal="center" wrapText="1"/>
    </xf>
    <xf numFmtId="0" fontId="7" fillId="0" borderId="0" xfId="0" applyFont="1" applyAlignment="1">
      <alignment/>
    </xf>
    <xf numFmtId="0" fontId="0" fillId="0" borderId="0" xfId="0" applyNumberFormat="1" applyAlignment="1">
      <alignment/>
    </xf>
    <xf numFmtId="0" fontId="1" fillId="0" borderId="0" xfId="0" applyNumberFormat="1" applyFont="1" applyAlignment="1">
      <alignment/>
    </xf>
    <xf numFmtId="0" fontId="21" fillId="0" borderId="0" xfId="0" applyFont="1" applyAlignment="1">
      <alignment wrapText="1"/>
    </xf>
    <xf numFmtId="0" fontId="20" fillId="0" borderId="0" xfId="0" applyFont="1" applyAlignment="1">
      <alignment wrapText="1"/>
    </xf>
    <xf numFmtId="0" fontId="22" fillId="0" borderId="14" xfId="0" applyFont="1" applyBorder="1" applyAlignment="1">
      <alignment horizontal="center" wrapText="1"/>
    </xf>
    <xf numFmtId="0" fontId="21" fillId="0" borderId="11" xfId="0" applyFont="1" applyBorder="1" applyAlignment="1">
      <alignment horizontal="center" wrapText="1"/>
    </xf>
    <xf numFmtId="0" fontId="21" fillId="0" borderId="17" xfId="0" applyFont="1" applyBorder="1" applyAlignment="1">
      <alignment wrapText="1"/>
    </xf>
    <xf numFmtId="0" fontId="21" fillId="0" borderId="17" xfId="0" applyFont="1" applyBorder="1" applyAlignment="1">
      <alignment horizontal="right" wrapText="1"/>
    </xf>
    <xf numFmtId="0" fontId="21" fillId="0" borderId="12" xfId="0" applyFont="1" applyBorder="1" applyAlignment="1">
      <alignment horizontal="center" wrapText="1"/>
    </xf>
    <xf numFmtId="0" fontId="21" fillId="0" borderId="16" xfId="0" applyFont="1" applyBorder="1" applyAlignment="1">
      <alignment wrapText="1"/>
    </xf>
    <xf numFmtId="0" fontId="21" fillId="0" borderId="16" xfId="0" applyFont="1" applyBorder="1" applyAlignment="1">
      <alignment horizontal="right" wrapText="1"/>
    </xf>
    <xf numFmtId="0" fontId="22" fillId="0" borderId="14" xfId="0" applyFont="1" applyBorder="1" applyAlignment="1">
      <alignment wrapText="1"/>
    </xf>
    <xf numFmtId="0" fontId="22" fillId="0" borderId="24" xfId="0" applyFont="1" applyBorder="1" applyAlignment="1">
      <alignment wrapText="1"/>
    </xf>
    <xf numFmtId="0" fontId="3" fillId="0" borderId="24" xfId="0" applyFont="1" applyBorder="1" applyAlignment="1">
      <alignment horizontal="right" wrapText="1"/>
    </xf>
    <xf numFmtId="0" fontId="28" fillId="0" borderId="0" xfId="0" applyFont="1" applyFill="1" applyBorder="1" applyAlignment="1">
      <alignment wrapText="1"/>
    </xf>
    <xf numFmtId="0" fontId="21" fillId="0" borderId="20"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22" fillId="0" borderId="23" xfId="0" applyFont="1" applyBorder="1" applyAlignment="1">
      <alignment horizontal="left" vertical="top" wrapText="1" indent="3"/>
    </xf>
    <xf numFmtId="0" fontId="0" fillId="0" borderId="15" xfId="0" applyNumberFormat="1" applyFont="1" applyFill="1" applyBorder="1" applyAlignment="1" applyProtection="1">
      <alignment vertical="top"/>
      <protection/>
    </xf>
    <xf numFmtId="172" fontId="10" fillId="0" borderId="12" xfId="0" applyNumberFormat="1" applyFont="1" applyFill="1" applyBorder="1" applyAlignment="1">
      <alignment horizontal="right"/>
    </xf>
    <xf numFmtId="0" fontId="1" fillId="0" borderId="12"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xf>
    <xf numFmtId="0" fontId="0" fillId="0" borderId="15" xfId="0" applyFill="1" applyBorder="1" applyAlignment="1">
      <alignment horizontal="center" vertical="top"/>
    </xf>
    <xf numFmtId="0" fontId="7" fillId="0" borderId="0" xfId="0" applyFont="1" applyBorder="1" applyAlignment="1">
      <alignment horizontal="left" vertical="top"/>
    </xf>
    <xf numFmtId="0" fontId="8" fillId="0" borderId="0" xfId="0" applyNumberFormat="1" applyFont="1" applyAlignment="1">
      <alignment/>
    </xf>
    <xf numFmtId="0" fontId="0" fillId="0" borderId="0" xfId="0" applyFill="1" applyBorder="1" applyAlignment="1" quotePrefix="1">
      <alignment/>
    </xf>
    <xf numFmtId="0" fontId="0" fillId="0" borderId="3" xfId="0" applyFill="1" applyBorder="1" applyAlignment="1">
      <alignment/>
    </xf>
    <xf numFmtId="14" fontId="0" fillId="0" borderId="12" xfId="0" applyNumberFormat="1" applyBorder="1" applyAlignment="1" quotePrefix="1">
      <alignment/>
    </xf>
    <xf numFmtId="0" fontId="0" fillId="0" borderId="13" xfId="0" applyFill="1" applyBorder="1" applyAlignment="1" quotePrefix="1">
      <alignment/>
    </xf>
    <xf numFmtId="0" fontId="0" fillId="0" borderId="13" xfId="0" applyFill="1" applyBorder="1" applyAlignment="1">
      <alignment/>
    </xf>
    <xf numFmtId="14" fontId="0" fillId="0" borderId="15" xfId="0" applyNumberFormat="1" applyBorder="1" applyAlignment="1" quotePrefix="1">
      <alignment/>
    </xf>
    <xf numFmtId="14" fontId="0" fillId="0" borderId="11" xfId="0" applyNumberFormat="1" applyBorder="1" applyAlignment="1" quotePrefix="1">
      <alignment/>
    </xf>
    <xf numFmtId="1" fontId="0" fillId="0" borderId="15" xfId="0" applyNumberFormat="1" applyFont="1" applyFill="1" applyBorder="1" applyAlignment="1">
      <alignment/>
    </xf>
    <xf numFmtId="0" fontId="1" fillId="0" borderId="11" xfId="0" applyFont="1" applyBorder="1" applyAlignment="1" quotePrefix="1">
      <alignment vertical="top"/>
    </xf>
    <xf numFmtId="0" fontId="1" fillId="0" borderId="12" xfId="0" applyFont="1" applyBorder="1" applyAlignment="1" quotePrefix="1">
      <alignment vertical="top"/>
    </xf>
    <xf numFmtId="0" fontId="1" fillId="0" borderId="13" xfId="0" applyFont="1" applyBorder="1" applyAlignment="1" quotePrefix="1">
      <alignment vertical="top"/>
    </xf>
    <xf numFmtId="1" fontId="0" fillId="0" borderId="21" xfId="0" applyNumberFormat="1" applyFont="1" applyFill="1" applyBorder="1" applyAlignment="1">
      <alignment/>
    </xf>
    <xf numFmtId="1" fontId="0" fillId="0" borderId="13" xfId="0" applyNumberFormat="1" applyFont="1" applyFill="1" applyBorder="1" applyAlignment="1">
      <alignment/>
    </xf>
    <xf numFmtId="1" fontId="0" fillId="0" borderId="11" xfId="0" applyNumberFormat="1" applyFill="1" applyBorder="1" applyAlignment="1">
      <alignment/>
    </xf>
    <xf numFmtId="1" fontId="2" fillId="0" borderId="11" xfId="0" applyNumberFormat="1" applyFont="1" applyBorder="1" applyAlignment="1">
      <alignment/>
    </xf>
    <xf numFmtId="1" fontId="2" fillId="0" borderId="12" xfId="0" applyNumberFormat="1" applyFont="1" applyBorder="1" applyAlignment="1">
      <alignment/>
    </xf>
    <xf numFmtId="0" fontId="0" fillId="0" borderId="16" xfId="0" applyFont="1" applyBorder="1" applyAlignment="1">
      <alignment horizontal="center"/>
    </xf>
    <xf numFmtId="0" fontId="0" fillId="0" borderId="3" xfId="0" applyFont="1" applyFill="1" applyBorder="1" applyAlignment="1">
      <alignment vertical="top"/>
    </xf>
    <xf numFmtId="0" fontId="0" fillId="0" borderId="3" xfId="0" applyFont="1" applyFill="1" applyBorder="1" applyAlignment="1">
      <alignment horizontal="right" vertical="top"/>
    </xf>
    <xf numFmtId="0" fontId="0" fillId="0" borderId="16" xfId="0" applyFont="1" applyBorder="1" applyAlignment="1" quotePrefix="1">
      <alignment horizontal="right" vertical="top"/>
    </xf>
    <xf numFmtId="0" fontId="0" fillId="0" borderId="19" xfId="0" applyFont="1" applyFill="1" applyBorder="1" applyAlignment="1">
      <alignment vertical="top"/>
    </xf>
    <xf numFmtId="0" fontId="0" fillId="0" borderId="13" xfId="0" applyFont="1" applyFill="1" applyBorder="1" applyAlignment="1">
      <alignment horizontal="center" vertical="top"/>
    </xf>
    <xf numFmtId="0" fontId="0" fillId="0" borderId="16" xfId="0" applyFont="1" applyFill="1" applyBorder="1" applyAlignment="1">
      <alignment horizontal="left" vertical="top" wrapText="1"/>
    </xf>
    <xf numFmtId="0" fontId="0" fillId="0" borderId="19" xfId="0" applyFont="1" applyBorder="1" applyAlignment="1">
      <alignment horizontal="left"/>
    </xf>
    <xf numFmtId="0" fontId="33" fillId="0" borderId="0" xfId="0" applyFont="1" applyAlignment="1">
      <alignment/>
    </xf>
    <xf numFmtId="0" fontId="1" fillId="0" borderId="24" xfId="0" applyFont="1" applyBorder="1" applyAlignment="1">
      <alignment/>
    </xf>
    <xf numFmtId="172" fontId="1" fillId="0" borderId="16" xfId="0" applyNumberFormat="1" applyFont="1" applyBorder="1" applyAlignment="1">
      <alignment/>
    </xf>
    <xf numFmtId="172" fontId="1" fillId="0" borderId="24" xfId="0" applyNumberFormat="1" applyFont="1" applyBorder="1" applyAlignment="1">
      <alignment/>
    </xf>
    <xf numFmtId="0" fontId="0" fillId="0" borderId="12" xfId="0" applyFill="1" applyBorder="1" applyAlignment="1">
      <alignment horizontal="center"/>
    </xf>
    <xf numFmtId="0" fontId="0" fillId="0" borderId="13" xfId="0" applyFont="1" applyBorder="1" applyAlignment="1">
      <alignment/>
    </xf>
    <xf numFmtId="0" fontId="0" fillId="0" borderId="17" xfId="0" applyFont="1" applyBorder="1" applyAlignment="1">
      <alignment horizontal="right"/>
    </xf>
    <xf numFmtId="0" fontId="0" fillId="0" borderId="18" xfId="0" applyFont="1" applyBorder="1" applyAlignment="1">
      <alignment vertical="top" wrapText="1"/>
    </xf>
    <xf numFmtId="0" fontId="0" fillId="0" borderId="13" xfId="0" applyFont="1" applyBorder="1" applyAlignment="1">
      <alignment horizontal="right" vertical="top" wrapText="1"/>
    </xf>
    <xf numFmtId="0" fontId="0" fillId="0" borderId="3" xfId="0" applyFont="1" applyBorder="1" applyAlignment="1">
      <alignment vertical="top" wrapText="1"/>
    </xf>
    <xf numFmtId="0" fontId="0" fillId="0" borderId="13" xfId="0" applyFont="1" applyBorder="1" applyAlignment="1">
      <alignment vertical="top" wrapText="1"/>
    </xf>
    <xf numFmtId="0" fontId="0" fillId="0" borderId="3" xfId="0" applyFont="1" applyBorder="1" applyAlignment="1">
      <alignment horizontal="right" vertical="top" wrapText="1"/>
    </xf>
    <xf numFmtId="0" fontId="0" fillId="0" borderId="18" xfId="0" applyFont="1" applyBorder="1" applyAlignment="1">
      <alignment horizontal="right" vertical="top" wrapText="1"/>
    </xf>
    <xf numFmtId="0" fontId="0" fillId="0" borderId="21" xfId="0" applyFont="1" applyBorder="1" applyAlignment="1">
      <alignment horizontal="left" wrapText="1"/>
    </xf>
    <xf numFmtId="0" fontId="0" fillId="0" borderId="18" xfId="0" applyFont="1" applyBorder="1" applyAlignment="1">
      <alignment horizontal="left" vertical="top" wrapText="1"/>
    </xf>
    <xf numFmtId="0" fontId="0" fillId="0" borderId="3" xfId="0" applyFont="1" applyBorder="1" applyAlignment="1">
      <alignment/>
    </xf>
    <xf numFmtId="0" fontId="0" fillId="0" borderId="3" xfId="0" applyFont="1" applyFill="1" applyBorder="1" applyAlignment="1">
      <alignment horizontal="right" vertical="top" wrapText="1"/>
    </xf>
    <xf numFmtId="0" fontId="1" fillId="0" borderId="18" xfId="0" applyFont="1" applyBorder="1" applyAlignment="1">
      <alignment horizontal="center" vertical="top" wrapText="1"/>
    </xf>
    <xf numFmtId="0" fontId="10" fillId="0" borderId="0" xfId="0" applyFont="1" applyAlignment="1">
      <alignment horizontal="right"/>
    </xf>
    <xf numFmtId="0" fontId="2" fillId="0" borderId="11" xfId="0" applyFont="1" applyBorder="1" applyAlignment="1">
      <alignment horizontal="right" vertical="top"/>
    </xf>
    <xf numFmtId="172" fontId="2" fillId="0" borderId="12" xfId="0" applyNumberFormat="1" applyFont="1" applyBorder="1" applyAlignment="1">
      <alignment horizontal="right"/>
    </xf>
    <xf numFmtId="172" fontId="10" fillId="0" borderId="12" xfId="0" applyNumberFormat="1" applyFont="1" applyBorder="1" applyAlignment="1">
      <alignment horizontal="right"/>
    </xf>
    <xf numFmtId="172" fontId="10" fillId="0" borderId="12" xfId="0" applyNumberFormat="1" applyFont="1" applyBorder="1" applyAlignment="1">
      <alignment horizontal="right" vertical="top"/>
    </xf>
    <xf numFmtId="173" fontId="10" fillId="0" borderId="13" xfId="0" applyNumberFormat="1" applyFont="1" applyBorder="1" applyAlignment="1">
      <alignment horizontal="right"/>
    </xf>
    <xf numFmtId="0" fontId="10" fillId="0" borderId="0" xfId="0" applyFont="1" applyBorder="1" applyAlignment="1">
      <alignment horizontal="right"/>
    </xf>
    <xf numFmtId="0" fontId="2" fillId="0" borderId="22" xfId="0" applyFont="1" applyFill="1" applyBorder="1" applyAlignment="1">
      <alignment horizontal="center" vertical="top"/>
    </xf>
    <xf numFmtId="172" fontId="2" fillId="0" borderId="12" xfId="0" applyNumberFormat="1" applyFont="1" applyFill="1" applyBorder="1" applyAlignment="1">
      <alignment/>
    </xf>
    <xf numFmtId="172" fontId="2" fillId="0" borderId="15" xfId="0" applyNumberFormat="1" applyFont="1" applyFill="1" applyBorder="1" applyAlignment="1">
      <alignment/>
    </xf>
    <xf numFmtId="172" fontId="10" fillId="0" borderId="15" xfId="0" applyNumberFormat="1" applyFont="1" applyFill="1" applyBorder="1" applyAlignment="1">
      <alignment/>
    </xf>
    <xf numFmtId="172" fontId="0" fillId="0" borderId="15" xfId="0" applyNumberFormat="1" applyBorder="1" applyAlignment="1">
      <alignment vertical="top"/>
    </xf>
    <xf numFmtId="0" fontId="1" fillId="0" borderId="16" xfId="0" applyFont="1" applyBorder="1" applyAlignment="1">
      <alignment horizontal="center" vertical="top" wrapText="1"/>
    </xf>
    <xf numFmtId="0" fontId="1" fillId="0" borderId="14" xfId="0" applyFont="1" applyFill="1" applyBorder="1" applyAlignment="1">
      <alignment horizontal="center"/>
    </xf>
    <xf numFmtId="172" fontId="0" fillId="0" borderId="14" xfId="0" applyNumberFormat="1" applyBorder="1" applyAlignment="1">
      <alignment horizontal="right"/>
    </xf>
    <xf numFmtId="172" fontId="0" fillId="0" borderId="12" xfId="0" applyNumberFormat="1" applyFill="1" applyBorder="1" applyAlignment="1">
      <alignment horizontal="right"/>
    </xf>
    <xf numFmtId="172" fontId="20" fillId="0" borderId="12" xfId="0" applyNumberFormat="1" applyFont="1" applyBorder="1" applyAlignment="1">
      <alignment horizontal="right" vertical="top" wrapText="1"/>
    </xf>
    <xf numFmtId="0" fontId="1" fillId="0" borderId="22" xfId="0" applyFont="1" applyBorder="1" applyAlignment="1">
      <alignment/>
    </xf>
    <xf numFmtId="0" fontId="21" fillId="0" borderId="12" xfId="0" applyFont="1" applyBorder="1" applyAlignment="1">
      <alignment horizontal="left" vertical="top" wrapText="1"/>
    </xf>
    <xf numFmtId="0" fontId="0" fillId="0" borderId="15" xfId="0" applyBorder="1" applyAlignment="1">
      <alignment vertical="top"/>
    </xf>
    <xf numFmtId="0" fontId="10" fillId="0" borderId="12" xfId="0" applyFont="1" applyBorder="1" applyAlignment="1">
      <alignment horizontal="right" vertical="center" wrapText="1"/>
    </xf>
    <xf numFmtId="2" fontId="10" fillId="0" borderId="0" xfId="0" applyNumberFormat="1" applyFont="1" applyBorder="1" applyAlignment="1">
      <alignment horizontal="right" vertical="center" wrapText="1"/>
    </xf>
    <xf numFmtId="0" fontId="10" fillId="0" borderId="0" xfId="0" applyFont="1" applyAlignment="1">
      <alignment horizontal="center"/>
    </xf>
    <xf numFmtId="0" fontId="10" fillId="0" borderId="11" xfId="0" applyFont="1" applyBorder="1" applyAlignment="1">
      <alignment horizontal="center"/>
    </xf>
    <xf numFmtId="0" fontId="2" fillId="0" borderId="12" xfId="0" applyFont="1" applyBorder="1" applyAlignment="1">
      <alignment horizontal="center" vertical="center"/>
    </xf>
    <xf numFmtId="0" fontId="10"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6" xfId="0" applyFont="1" applyBorder="1" applyAlignment="1">
      <alignment wrapText="1"/>
    </xf>
    <xf numFmtId="0" fontId="1" fillId="0" borderId="11" xfId="0" applyFont="1" applyFill="1" applyBorder="1" applyAlignment="1">
      <alignment horizontal="center" vertical="top" wrapText="1"/>
    </xf>
    <xf numFmtId="0" fontId="0" fillId="33" borderId="0" xfId="0" applyFill="1" applyAlignment="1">
      <alignment/>
    </xf>
    <xf numFmtId="0" fontId="0" fillId="0" borderId="20" xfId="0" applyFont="1" applyBorder="1" applyAlignment="1">
      <alignment horizontal="right"/>
    </xf>
    <xf numFmtId="0" fontId="0" fillId="0" borderId="17" xfId="0" applyFont="1" applyFill="1" applyBorder="1" applyAlignment="1">
      <alignment/>
    </xf>
    <xf numFmtId="0" fontId="0" fillId="0" borderId="17" xfId="0" applyFont="1" applyFill="1" applyBorder="1" applyAlignment="1">
      <alignment horizontal="right" vertical="top" wrapText="1"/>
    </xf>
    <xf numFmtId="0" fontId="0" fillId="0" borderId="17" xfId="0" applyFont="1" applyFill="1" applyBorder="1" applyAlignment="1">
      <alignment vertical="top" wrapText="1"/>
    </xf>
    <xf numFmtId="0" fontId="0" fillId="0" borderId="11" xfId="0" applyFont="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0" fillId="0" borderId="20" xfId="0" applyFont="1" applyBorder="1" applyAlignment="1" quotePrefix="1">
      <alignment horizontal="right" vertical="top"/>
    </xf>
    <xf numFmtId="0" fontId="0" fillId="0" borderId="17" xfId="0" applyFont="1" applyBorder="1" applyAlignment="1">
      <alignment vertical="top"/>
    </xf>
    <xf numFmtId="0" fontId="0" fillId="0" borderId="17" xfId="0" applyFont="1" applyBorder="1" applyAlignment="1" quotePrefix="1">
      <alignment horizontal="right" vertical="top"/>
    </xf>
    <xf numFmtId="0" fontId="0" fillId="0" borderId="16" xfId="0" applyFont="1" applyFill="1" applyBorder="1" applyAlignment="1">
      <alignment vertical="top"/>
    </xf>
    <xf numFmtId="0" fontId="0" fillId="0" borderId="12" xfId="0" applyFont="1" applyFill="1" applyBorder="1" applyAlignment="1">
      <alignment horizontal="center" vertical="top"/>
    </xf>
    <xf numFmtId="0" fontId="1" fillId="0" borderId="11" xfId="0" applyFont="1" applyBorder="1" applyAlignment="1">
      <alignment horizontal="left" vertical="center" wrapText="1"/>
    </xf>
    <xf numFmtId="0" fontId="0" fillId="0" borderId="16" xfId="0" applyFont="1" applyBorder="1" applyAlignment="1">
      <alignment horizontal="center" wrapText="1"/>
    </xf>
    <xf numFmtId="0" fontId="0" fillId="0" borderId="16" xfId="0" applyFont="1" applyBorder="1" applyAlignment="1">
      <alignment horizontal="center" vertical="top"/>
    </xf>
    <xf numFmtId="0" fontId="0" fillId="0" borderId="16" xfId="0" applyFont="1" applyBorder="1" applyAlignment="1">
      <alignment horizontal="left" wrapText="1"/>
    </xf>
    <xf numFmtId="0" fontId="0" fillId="0" borderId="16" xfId="0" applyFont="1" applyBorder="1" applyAlignment="1">
      <alignment horizontal="left" vertical="top" wrapText="1"/>
    </xf>
    <xf numFmtId="0" fontId="0" fillId="0" borderId="12" xfId="0" applyFont="1" applyBorder="1" applyAlignment="1">
      <alignment horizontal="center" wrapText="1"/>
    </xf>
    <xf numFmtId="0" fontId="1" fillId="0" borderId="17" xfId="0" applyFont="1" applyFill="1" applyBorder="1" applyAlignment="1">
      <alignment horizontal="center" vertical="top" wrapText="1"/>
    </xf>
    <xf numFmtId="0" fontId="0" fillId="0" borderId="16" xfId="0" applyFont="1" applyBorder="1" applyAlignment="1">
      <alignment horizontal="right" wrapText="1"/>
    </xf>
    <xf numFmtId="0" fontId="0" fillId="0" borderId="19" xfId="0" applyFont="1" applyFill="1" applyBorder="1" applyAlignment="1">
      <alignment horizontal="right" vertical="top"/>
    </xf>
    <xf numFmtId="0" fontId="1" fillId="0" borderId="13" xfId="0" applyFont="1" applyBorder="1" applyAlignment="1">
      <alignment horizontal="center" vertical="top"/>
    </xf>
    <xf numFmtId="0" fontId="0" fillId="0" borderId="22" xfId="0" applyBorder="1" applyAlignment="1">
      <alignment horizontal="right"/>
    </xf>
    <xf numFmtId="2" fontId="0" fillId="0" borderId="16" xfId="0" applyNumberFormat="1" applyFont="1" applyFill="1" applyBorder="1" applyAlignment="1">
      <alignment/>
    </xf>
    <xf numFmtId="2" fontId="1" fillId="0" borderId="16" xfId="0" applyNumberFormat="1" applyFont="1" applyBorder="1" applyAlignment="1">
      <alignment/>
    </xf>
    <xf numFmtId="2" fontId="1" fillId="0" borderId="14" xfId="0" applyNumberFormat="1" applyFont="1" applyBorder="1" applyAlignment="1">
      <alignment/>
    </xf>
    <xf numFmtId="2" fontId="1" fillId="0" borderId="12" xfId="0" applyNumberFormat="1" applyFont="1" applyBorder="1" applyAlignment="1">
      <alignment horizontal="center"/>
    </xf>
    <xf numFmtId="2" fontId="0" fillId="0" borderId="12" xfId="0" applyNumberFormat="1" applyFill="1" applyBorder="1" applyAlignment="1">
      <alignment horizontal="center"/>
    </xf>
    <xf numFmtId="2" fontId="0" fillId="0" borderId="13" xfId="0" applyNumberFormat="1" applyFill="1" applyBorder="1" applyAlignment="1">
      <alignment horizontal="center"/>
    </xf>
    <xf numFmtId="0" fontId="0" fillId="0" borderId="0" xfId="0" applyAlignment="1" quotePrefix="1">
      <alignment/>
    </xf>
    <xf numFmtId="0" fontId="10" fillId="0" borderId="0" xfId="0" applyFont="1" applyAlignment="1">
      <alignment horizontal="left" wrapText="1"/>
    </xf>
    <xf numFmtId="0" fontId="0" fillId="0" borderId="16" xfId="0" applyBorder="1" applyAlignment="1">
      <alignment wrapText="1"/>
    </xf>
    <xf numFmtId="0" fontId="1" fillId="0" borderId="16" xfId="0" applyFont="1" applyBorder="1" applyAlignment="1">
      <alignment horizontal="right" vertical="center" wrapText="1"/>
    </xf>
    <xf numFmtId="2" fontId="2" fillId="0" borderId="0" xfId="0" applyNumberFormat="1" applyFont="1" applyBorder="1" applyAlignment="1">
      <alignment horizontal="right" vertical="center"/>
    </xf>
    <xf numFmtId="1" fontId="10" fillId="0" borderId="0" xfId="0" applyNumberFormat="1" applyFont="1" applyFill="1" applyBorder="1" applyAlignment="1" applyProtection="1">
      <alignment vertical="top"/>
      <protection/>
    </xf>
    <xf numFmtId="49" fontId="10" fillId="0" borderId="0" xfId="0" applyNumberFormat="1" applyFont="1" applyFill="1" applyBorder="1" applyAlignment="1" applyProtection="1">
      <alignment vertical="top"/>
      <protection/>
    </xf>
    <xf numFmtId="0" fontId="2" fillId="0" borderId="21" xfId="0" applyNumberFormat="1"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left" vertical="top"/>
      <protection/>
    </xf>
    <xf numFmtId="0" fontId="10" fillId="0" borderId="20" xfId="0" applyNumberFormat="1" applyFont="1" applyFill="1" applyBorder="1" applyAlignment="1" applyProtection="1">
      <alignment horizontal="left"/>
      <protection/>
    </xf>
    <xf numFmtId="49" fontId="10" fillId="0" borderId="16" xfId="0" applyNumberFormat="1" applyFont="1" applyFill="1" applyBorder="1" applyAlignment="1" applyProtection="1">
      <alignment vertical="top"/>
      <protection/>
    </xf>
    <xf numFmtId="0" fontId="0" fillId="0" borderId="17" xfId="0" applyBorder="1" applyAlignment="1">
      <alignment/>
    </xf>
    <xf numFmtId="0" fontId="10" fillId="0" borderId="11"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top"/>
      <protection/>
    </xf>
    <xf numFmtId="0" fontId="10" fillId="0" borderId="0" xfId="0" applyFont="1" applyAlignment="1">
      <alignment vertical="top"/>
    </xf>
    <xf numFmtId="0" fontId="10" fillId="0" borderId="0" xfId="0" applyFont="1" applyAlignment="1">
      <alignment horizontal="left"/>
    </xf>
    <xf numFmtId="0" fontId="0" fillId="0" borderId="0" xfId="0" applyAlignment="1">
      <alignment wrapText="1"/>
    </xf>
    <xf numFmtId="0" fontId="21" fillId="0" borderId="15" xfId="0" applyFont="1" applyBorder="1" applyAlignment="1">
      <alignment horizontal="justify" vertical="top" wrapText="1"/>
    </xf>
    <xf numFmtId="0" fontId="0" fillId="0" borderId="0" xfId="0" applyBorder="1" applyAlignment="1">
      <alignment wrapText="1"/>
    </xf>
    <xf numFmtId="0" fontId="23" fillId="0" borderId="0" xfId="0" applyFont="1" applyBorder="1" applyAlignment="1">
      <alignment horizontal="justify" vertical="top" wrapText="1"/>
    </xf>
    <xf numFmtId="0" fontId="20" fillId="0" borderId="0" xfId="0" applyFont="1" applyBorder="1" applyAlignment="1">
      <alignment horizontal="justify" vertical="top" wrapText="1"/>
    </xf>
    <xf numFmtId="0" fontId="20" fillId="0" borderId="3" xfId="0" applyFont="1" applyBorder="1" applyAlignment="1">
      <alignment horizontal="justify" vertical="top" wrapText="1"/>
    </xf>
    <xf numFmtId="0" fontId="10" fillId="0" borderId="14" xfId="0" applyNumberFormat="1" applyFont="1" applyFill="1" applyBorder="1" applyAlignment="1" applyProtection="1">
      <alignment horizontal="center" vertical="top"/>
      <protection/>
    </xf>
    <xf numFmtId="0" fontId="10" fillId="0" borderId="23" xfId="0" applyNumberFormat="1" applyFont="1" applyFill="1" applyBorder="1" applyAlignment="1" applyProtection="1">
      <alignment horizontal="left" vertical="top"/>
      <protection/>
    </xf>
    <xf numFmtId="0" fontId="0" fillId="0" borderId="24" xfId="0" applyBorder="1" applyAlignment="1">
      <alignment vertical="top"/>
    </xf>
    <xf numFmtId="1" fontId="10" fillId="0" borderId="23" xfId="0" applyNumberFormat="1" applyFont="1" applyFill="1" applyBorder="1" applyAlignment="1" applyProtection="1">
      <alignment vertical="top"/>
      <protection/>
    </xf>
    <xf numFmtId="49" fontId="10" fillId="0" borderId="24" xfId="0" applyNumberFormat="1" applyFont="1" applyFill="1" applyBorder="1" applyAlignment="1" applyProtection="1">
      <alignment vertical="top"/>
      <protection/>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3" fillId="0" borderId="20" xfId="0" applyFont="1" applyBorder="1" applyAlignment="1">
      <alignment horizontal="justify" vertical="top" wrapText="1"/>
    </xf>
    <xf numFmtId="0" fontId="23" fillId="0" borderId="17" xfId="0" applyFont="1" applyBorder="1" applyAlignment="1">
      <alignment horizontal="justify" vertical="top" wrapText="1"/>
    </xf>
    <xf numFmtId="0" fontId="23" fillId="0" borderId="16" xfId="0" applyFont="1" applyBorder="1" applyAlignment="1">
      <alignment horizontal="justify" vertical="top" wrapText="1"/>
    </xf>
    <xf numFmtId="0" fontId="22" fillId="0" borderId="16" xfId="0" applyFont="1" applyFill="1" applyBorder="1" applyAlignment="1">
      <alignment horizontal="left" vertical="top" wrapText="1"/>
    </xf>
    <xf numFmtId="0" fontId="1" fillId="0" borderId="0" xfId="0" applyFont="1" applyAlignment="1">
      <alignment/>
    </xf>
    <xf numFmtId="2" fontId="20" fillId="0" borderId="0" xfId="0" applyNumberFormat="1" applyFont="1" applyBorder="1" applyAlignment="1">
      <alignment horizontal="right" vertical="top" wrapText="1"/>
    </xf>
    <xf numFmtId="0" fontId="20" fillId="0" borderId="0" xfId="0" applyFont="1" applyBorder="1" applyAlignment="1">
      <alignment horizontal="right" vertical="top" wrapText="1"/>
    </xf>
    <xf numFmtId="0" fontId="23" fillId="0" borderId="0" xfId="0" applyFont="1" applyBorder="1" applyAlignment="1">
      <alignment horizontal="right" vertical="top" wrapText="1"/>
    </xf>
    <xf numFmtId="0" fontId="23" fillId="0" borderId="21" xfId="0" applyFont="1" applyBorder="1" applyAlignment="1">
      <alignment horizontal="justify" vertical="top" wrapText="1"/>
    </xf>
    <xf numFmtId="0" fontId="23" fillId="0" borderId="15" xfId="0" applyFont="1" applyBorder="1" applyAlignment="1">
      <alignment horizontal="justify" vertical="top" wrapText="1"/>
    </xf>
    <xf numFmtId="0" fontId="23" fillId="0" borderId="18" xfId="0" applyFont="1" applyBorder="1" applyAlignment="1">
      <alignment horizontal="justify" vertical="top" wrapText="1"/>
    </xf>
    <xf numFmtId="0" fontId="20" fillId="0" borderId="3" xfId="0" applyFont="1" applyBorder="1" applyAlignment="1">
      <alignment horizontal="right" vertical="top" wrapText="1"/>
    </xf>
    <xf numFmtId="0" fontId="23" fillId="0" borderId="19" xfId="0" applyFont="1" applyBorder="1" applyAlignment="1">
      <alignment horizontal="justify" vertical="top" wrapText="1"/>
    </xf>
    <xf numFmtId="2" fontId="0" fillId="0" borderId="0" xfId="0" applyNumberFormat="1" applyAlignment="1">
      <alignment/>
    </xf>
    <xf numFmtId="2" fontId="0" fillId="0" borderId="0" xfId="0" applyNumberFormat="1" applyBorder="1" applyAlignment="1">
      <alignment/>
    </xf>
    <xf numFmtId="0" fontId="10" fillId="0" borderId="11" xfId="0" applyFont="1" applyBorder="1" applyAlignment="1">
      <alignment/>
    </xf>
    <xf numFmtId="0" fontId="10" fillId="0" borderId="12" xfId="0" applyFont="1" applyFill="1" applyBorder="1" applyAlignment="1">
      <alignment/>
    </xf>
    <xf numFmtId="0" fontId="10" fillId="0" borderId="14" xfId="0" applyFont="1" applyFill="1"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14" xfId="0" applyNumberFormat="1" applyBorder="1" applyAlignment="1">
      <alignment/>
    </xf>
    <xf numFmtId="0" fontId="1" fillId="0" borderId="23" xfId="0" applyFont="1" applyBorder="1" applyAlignment="1">
      <alignment horizontal="center" wrapText="1"/>
    </xf>
    <xf numFmtId="0" fontId="2" fillId="0" borderId="16" xfId="0" applyFont="1" applyBorder="1" applyAlignment="1">
      <alignment horizontal="left" vertical="top" wrapText="1"/>
    </xf>
    <xf numFmtId="0" fontId="1" fillId="0" borderId="24" xfId="0" applyFont="1" applyFill="1" applyBorder="1" applyAlignment="1">
      <alignment horizontal="center"/>
    </xf>
    <xf numFmtId="0" fontId="1" fillId="0" borderId="24" xfId="0" applyFont="1" applyBorder="1" applyAlignment="1">
      <alignment wrapText="1"/>
    </xf>
    <xf numFmtId="2" fontId="0" fillId="0" borderId="19" xfId="0" applyNumberFormat="1" applyBorder="1" applyAlignment="1">
      <alignment/>
    </xf>
    <xf numFmtId="0" fontId="2" fillId="0" borderId="13" xfId="0" applyFont="1" applyFill="1" applyBorder="1" applyAlignment="1">
      <alignment/>
    </xf>
    <xf numFmtId="0" fontId="1" fillId="0" borderId="13" xfId="0"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2" fillId="0" borderId="16" xfId="0" applyFont="1" applyBorder="1" applyAlignment="1">
      <alignment horizontal="center" vertical="center"/>
    </xf>
    <xf numFmtId="2" fontId="2" fillId="0" borderId="17" xfId="0" applyNumberFormat="1" applyFont="1" applyBorder="1" applyAlignment="1">
      <alignment/>
    </xf>
    <xf numFmtId="1" fontId="10" fillId="0" borderId="16" xfId="0" applyNumberFormat="1" applyFont="1" applyBorder="1" applyAlignment="1">
      <alignment/>
    </xf>
    <xf numFmtId="1" fontId="10" fillId="0" borderId="19" xfId="0" applyNumberFormat="1" applyFont="1" applyBorder="1" applyAlignment="1">
      <alignment/>
    </xf>
    <xf numFmtId="2" fontId="10" fillId="0" borderId="17" xfId="0" applyNumberFormat="1" applyFont="1" applyBorder="1" applyAlignment="1">
      <alignment/>
    </xf>
    <xf numFmtId="0" fontId="13" fillId="0" borderId="16" xfId="0" applyFont="1" applyBorder="1" applyAlignment="1">
      <alignment horizontal="left" vertical="top"/>
    </xf>
    <xf numFmtId="0" fontId="10" fillId="0" borderId="16" xfId="0" applyFont="1" applyBorder="1" applyAlignment="1">
      <alignment horizontal="left" vertical="top"/>
    </xf>
    <xf numFmtId="0" fontId="10" fillId="0" borderId="19" xfId="0" applyFont="1" applyBorder="1" applyAlignment="1">
      <alignment horizontal="left"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12" xfId="0" applyFont="1" applyBorder="1" applyAlignment="1" quotePrefix="1">
      <alignment/>
    </xf>
    <xf numFmtId="0" fontId="10" fillId="0" borderId="13" xfId="0" applyFont="1" applyBorder="1" applyAlignment="1" quotePrefix="1">
      <alignment/>
    </xf>
    <xf numFmtId="1" fontId="2" fillId="0" borderId="16" xfId="0" applyNumberFormat="1" applyFont="1" applyFill="1" applyBorder="1" applyAlignment="1">
      <alignment/>
    </xf>
    <xf numFmtId="1" fontId="2" fillId="0" borderId="19" xfId="0" applyNumberFormat="1" applyFont="1" applyFill="1" applyBorder="1" applyAlignment="1">
      <alignment/>
    </xf>
    <xf numFmtId="0" fontId="2" fillId="0" borderId="17" xfId="0" applyFont="1" applyBorder="1" applyAlignment="1" quotePrefix="1">
      <alignment/>
    </xf>
    <xf numFmtId="0" fontId="2" fillId="0" borderId="16" xfId="0" applyFont="1" applyBorder="1" applyAlignment="1" quotePrefix="1">
      <alignment/>
    </xf>
    <xf numFmtId="0" fontId="2" fillId="0" borderId="19" xfId="0" applyFont="1" applyBorder="1" applyAlignment="1" quotePrefix="1">
      <alignment/>
    </xf>
    <xf numFmtId="0" fontId="10" fillId="0" borderId="16" xfId="0" applyFont="1" applyBorder="1" applyAlignment="1">
      <alignment/>
    </xf>
    <xf numFmtId="0" fontId="1" fillId="0" borderId="11" xfId="0" applyFont="1" applyBorder="1" applyAlignment="1">
      <alignment horizontal="left"/>
    </xf>
    <xf numFmtId="0" fontId="1" fillId="0" borderId="11" xfId="0" applyFont="1" applyBorder="1" applyAlignment="1">
      <alignment wrapText="1"/>
    </xf>
    <xf numFmtId="0" fontId="1" fillId="0" borderId="23" xfId="0" applyFont="1" applyBorder="1" applyAlignment="1">
      <alignment/>
    </xf>
    <xf numFmtId="173" fontId="0" fillId="0" borderId="20" xfId="0" applyNumberFormat="1" applyBorder="1" applyAlignment="1">
      <alignment/>
    </xf>
    <xf numFmtId="173" fontId="0" fillId="0" borderId="3" xfId="0" applyNumberFormat="1" applyBorder="1" applyAlignment="1">
      <alignment/>
    </xf>
    <xf numFmtId="173" fontId="0" fillId="0" borderId="23" xfId="0" applyNumberFormat="1" applyBorder="1" applyAlignment="1">
      <alignment/>
    </xf>
    <xf numFmtId="173" fontId="0" fillId="0" borderId="21" xfId="0" applyNumberFormat="1" applyBorder="1" applyAlignment="1">
      <alignment/>
    </xf>
    <xf numFmtId="173" fontId="0" fillId="0" borderId="17" xfId="0" applyNumberFormat="1" applyBorder="1" applyAlignment="1">
      <alignment/>
    </xf>
    <xf numFmtId="173" fontId="0" fillId="0" borderId="22" xfId="0" applyNumberFormat="1" applyBorder="1" applyAlignment="1">
      <alignment/>
    </xf>
    <xf numFmtId="173" fontId="0" fillId="0" borderId="24" xfId="0" applyNumberFormat="1" applyBorder="1" applyAlignment="1">
      <alignment/>
    </xf>
    <xf numFmtId="173" fontId="0" fillId="0" borderId="18" xfId="0" applyNumberFormat="1" applyBorder="1" applyAlignment="1">
      <alignment/>
    </xf>
    <xf numFmtId="173" fontId="0" fillId="0" borderId="19" xfId="0" applyNumberFormat="1" applyBorder="1" applyAlignment="1">
      <alignment/>
    </xf>
    <xf numFmtId="0" fontId="0" fillId="0" borderId="21" xfId="0" applyBorder="1" applyAlignment="1">
      <alignment/>
    </xf>
    <xf numFmtId="3" fontId="0" fillId="0" borderId="15" xfId="0" applyNumberFormat="1" applyBorder="1" applyAlignment="1">
      <alignment/>
    </xf>
    <xf numFmtId="0" fontId="0" fillId="0" borderId="22" xfId="0" applyBorder="1" applyAlignment="1">
      <alignment vertical="top"/>
    </xf>
    <xf numFmtId="49" fontId="10" fillId="0" borderId="23" xfId="0" applyNumberFormat="1" applyFont="1" applyFill="1" applyBorder="1" applyAlignment="1" applyProtection="1">
      <alignment vertical="top"/>
      <protection/>
    </xf>
    <xf numFmtId="2" fontId="0" fillId="0" borderId="16" xfId="0" applyNumberFormat="1" applyFont="1" applyBorder="1" applyAlignment="1">
      <alignment horizontal="right"/>
    </xf>
    <xf numFmtId="2" fontId="0" fillId="0" borderId="18" xfId="0" applyNumberFormat="1" applyFont="1" applyBorder="1" applyAlignment="1">
      <alignment horizontal="right"/>
    </xf>
    <xf numFmtId="2" fontId="0" fillId="0" borderId="19" xfId="0" applyNumberFormat="1" applyFont="1" applyBorder="1" applyAlignment="1">
      <alignment horizontal="right"/>
    </xf>
    <xf numFmtId="2" fontId="1" fillId="0" borderId="0" xfId="0" applyNumberFormat="1" applyFont="1" applyBorder="1" applyAlignment="1">
      <alignment horizontal="right"/>
    </xf>
    <xf numFmtId="2" fontId="1" fillId="0" borderId="15" xfId="0" applyNumberFormat="1" applyFont="1" applyBorder="1" applyAlignment="1">
      <alignment horizontal="right"/>
    </xf>
    <xf numFmtId="2" fontId="0" fillId="0" borderId="15" xfId="0" applyNumberFormat="1" applyFont="1" applyBorder="1" applyAlignment="1">
      <alignment horizontal="right"/>
    </xf>
    <xf numFmtId="0" fontId="0" fillId="0" borderId="19" xfId="0" applyFont="1" applyFill="1" applyBorder="1" applyAlignment="1">
      <alignment/>
    </xf>
    <xf numFmtId="0" fontId="0" fillId="0" borderId="13" xfId="0" applyFill="1" applyBorder="1" applyAlignment="1">
      <alignment horizontal="center"/>
    </xf>
    <xf numFmtId="2" fontId="1" fillId="0" borderId="21" xfId="0" applyNumberFormat="1" applyFont="1" applyBorder="1" applyAlignment="1">
      <alignment horizontal="right"/>
    </xf>
    <xf numFmtId="2" fontId="0" fillId="0" borderId="21" xfId="0" applyNumberFormat="1" applyFont="1" applyBorder="1" applyAlignment="1">
      <alignment horizontal="right"/>
    </xf>
    <xf numFmtId="2" fontId="0" fillId="0" borderId="11" xfId="0" applyNumberFormat="1" applyFont="1" applyBorder="1" applyAlignment="1">
      <alignment horizontal="right"/>
    </xf>
    <xf numFmtId="2" fontId="0" fillId="0" borderId="12" xfId="0" applyNumberFormat="1" applyFont="1" applyBorder="1" applyAlignment="1">
      <alignment horizontal="right"/>
    </xf>
    <xf numFmtId="2" fontId="0" fillId="0" borderId="13" xfId="0" applyNumberFormat="1" applyFont="1" applyBorder="1" applyAlignment="1">
      <alignment horizontal="right"/>
    </xf>
    <xf numFmtId="2" fontId="0" fillId="0" borderId="20" xfId="0" applyNumberFormat="1" applyFont="1" applyBorder="1" applyAlignment="1">
      <alignment horizontal="right"/>
    </xf>
    <xf numFmtId="49" fontId="0" fillId="0" borderId="3" xfId="0" applyNumberFormat="1" applyFont="1" applyBorder="1" applyAlignment="1">
      <alignment horizontal="center"/>
    </xf>
    <xf numFmtId="2" fontId="0" fillId="0" borderId="0" xfId="0" applyNumberFormat="1" applyFont="1" applyBorder="1" applyAlignment="1">
      <alignment horizontal="right"/>
    </xf>
    <xf numFmtId="2" fontId="0" fillId="0" borderId="17" xfId="0" applyNumberFormat="1" applyFont="1" applyBorder="1" applyAlignment="1">
      <alignment horizontal="right"/>
    </xf>
    <xf numFmtId="2" fontId="0" fillId="0" borderId="3" xfId="0" applyNumberFormat="1" applyFont="1" applyBorder="1" applyAlignment="1">
      <alignment horizontal="right"/>
    </xf>
    <xf numFmtId="0" fontId="0" fillId="0" borderId="12" xfId="0" applyFont="1" applyBorder="1" applyAlignment="1">
      <alignment horizontal="right"/>
    </xf>
    <xf numFmtId="0" fontId="0" fillId="0" borderId="13" xfId="0" applyFont="1" applyBorder="1" applyAlignment="1">
      <alignment horizontal="right"/>
    </xf>
    <xf numFmtId="0" fontId="0" fillId="0" borderId="18" xfId="0" applyFont="1" applyBorder="1" applyAlignment="1">
      <alignment horizontal="right"/>
    </xf>
    <xf numFmtId="0" fontId="0" fillId="0" borderId="21" xfId="0" applyFont="1" applyBorder="1" applyAlignment="1">
      <alignment horizontal="right"/>
    </xf>
    <xf numFmtId="0" fontId="0" fillId="0" borderId="15" xfId="0" applyFont="1" applyFill="1" applyBorder="1" applyAlignment="1">
      <alignment/>
    </xf>
    <xf numFmtId="0" fontId="0" fillId="0" borderId="18" xfId="0" applyFont="1" applyFill="1" applyBorder="1" applyAlignment="1">
      <alignment/>
    </xf>
    <xf numFmtId="0" fontId="0" fillId="0" borderId="24" xfId="0" applyBorder="1" applyAlignment="1">
      <alignment horizontal="center"/>
    </xf>
    <xf numFmtId="172" fontId="1" fillId="0" borderId="14" xfId="0" applyNumberFormat="1" applyFont="1" applyBorder="1" applyAlignment="1">
      <alignment/>
    </xf>
    <xf numFmtId="2" fontId="40" fillId="0" borderId="0" xfId="0" applyNumberFormat="1" applyFont="1" applyFill="1" applyBorder="1" applyAlignment="1">
      <alignment horizontal="center"/>
    </xf>
    <xf numFmtId="0" fontId="22" fillId="0" borderId="14" xfId="0" applyFont="1" applyBorder="1" applyAlignment="1">
      <alignment horizontal="center" vertical="top" wrapText="1"/>
    </xf>
    <xf numFmtId="0" fontId="20" fillId="0" borderId="0" xfId="0" applyFont="1" applyAlignment="1">
      <alignment horizontal="justify"/>
    </xf>
    <xf numFmtId="0" fontId="41" fillId="0" borderId="0" xfId="0" applyFont="1" applyAlignment="1">
      <alignment horizontal="justify"/>
    </xf>
    <xf numFmtId="0" fontId="23" fillId="0" borderId="0" xfId="0" applyFont="1" applyAlignment="1">
      <alignment horizontal="justify"/>
    </xf>
    <xf numFmtId="0" fontId="23" fillId="0" borderId="0" xfId="0" applyFont="1" applyAlignment="1">
      <alignment horizontal="justify" vertical="top"/>
    </xf>
    <xf numFmtId="0" fontId="20" fillId="0" borderId="0" xfId="0" applyFont="1" applyAlignment="1">
      <alignment horizontal="justify" vertical="top"/>
    </xf>
    <xf numFmtId="0" fontId="42" fillId="0" borderId="0" xfId="0" applyFont="1" applyAlignment="1">
      <alignment horizontal="justify"/>
    </xf>
    <xf numFmtId="0" fontId="42" fillId="0" borderId="0" xfId="0" applyFont="1" applyAlignment="1">
      <alignment horizontal="justify" vertical="top"/>
    </xf>
    <xf numFmtId="0" fontId="43" fillId="0" borderId="0" xfId="0" applyFont="1" applyAlignment="1">
      <alignment horizontal="justify" vertical="top"/>
    </xf>
    <xf numFmtId="0" fontId="45" fillId="0" borderId="0" xfId="0" applyFont="1" applyAlignment="1">
      <alignment horizontal="justify" vertical="top"/>
    </xf>
    <xf numFmtId="0" fontId="27" fillId="0" borderId="25" xfId="0" applyFont="1" applyBorder="1" applyAlignment="1">
      <alignment vertical="top"/>
    </xf>
    <xf numFmtId="0" fontId="23" fillId="0" borderId="26" xfId="0" applyFont="1" applyBorder="1" applyAlignment="1">
      <alignment vertical="top" wrapText="1"/>
    </xf>
    <xf numFmtId="0" fontId="23" fillId="0" borderId="27" xfId="0" applyFont="1" applyBorder="1" applyAlignment="1">
      <alignment horizontal="center" vertical="top"/>
    </xf>
    <xf numFmtId="0" fontId="20" fillId="0" borderId="27" xfId="0" applyFont="1" applyBorder="1" applyAlignment="1">
      <alignment horizontal="center" vertical="top"/>
    </xf>
    <xf numFmtId="0" fontId="23" fillId="0" borderId="26" xfId="0" applyFont="1" applyBorder="1" applyAlignment="1">
      <alignment vertical="top"/>
    </xf>
    <xf numFmtId="0" fontId="20" fillId="0" borderId="0" xfId="0" applyFont="1" applyAlignment="1">
      <alignment vertical="top"/>
    </xf>
    <xf numFmtId="0" fontId="23" fillId="0" borderId="28" xfId="0" applyFont="1" applyBorder="1" applyAlignment="1">
      <alignment horizontal="center" vertical="top"/>
    </xf>
    <xf numFmtId="0" fontId="23" fillId="0" borderId="28" xfId="0" applyFont="1" applyBorder="1" applyAlignment="1">
      <alignment horizontal="center" vertical="top" wrapText="1"/>
    </xf>
    <xf numFmtId="0" fontId="20" fillId="0" borderId="28" xfId="0" applyFont="1" applyBorder="1" applyAlignment="1">
      <alignment horizontal="center" vertical="top"/>
    </xf>
    <xf numFmtId="0" fontId="23" fillId="0" borderId="26" xfId="0" applyFont="1" applyBorder="1" applyAlignment="1">
      <alignment horizontal="center" vertical="top"/>
    </xf>
    <xf numFmtId="0" fontId="20" fillId="0" borderId="29" xfId="0" applyFont="1" applyBorder="1" applyAlignment="1">
      <alignment vertical="top"/>
    </xf>
    <xf numFmtId="0" fontId="20" fillId="0" borderId="26" xfId="0" applyFont="1" applyBorder="1" applyAlignment="1">
      <alignment horizontal="center" vertical="top"/>
    </xf>
    <xf numFmtId="0" fontId="51" fillId="0" borderId="0" xfId="0" applyFont="1" applyAlignment="1">
      <alignment vertical="top"/>
    </xf>
    <xf numFmtId="0" fontId="47" fillId="0" borderId="0" xfId="0" applyFont="1" applyAlignment="1">
      <alignment vertical="top" wrapText="1"/>
    </xf>
    <xf numFmtId="0" fontId="23" fillId="0" borderId="24" xfId="0" applyFont="1" applyBorder="1" applyAlignment="1">
      <alignment horizontal="center" vertical="top"/>
    </xf>
    <xf numFmtId="0" fontId="23" fillId="0" borderId="19" xfId="0" applyFont="1" applyBorder="1" applyAlignment="1">
      <alignment horizontal="center" vertical="top"/>
    </xf>
    <xf numFmtId="0" fontId="20" fillId="0" borderId="19" xfId="0" applyFont="1" applyBorder="1" applyAlignment="1">
      <alignment horizontal="center" vertical="top"/>
    </xf>
    <xf numFmtId="0" fontId="23" fillId="0" borderId="24" xfId="0" applyFont="1" applyBorder="1" applyAlignment="1">
      <alignment horizontal="center" vertical="top" wrapText="1"/>
    </xf>
    <xf numFmtId="0" fontId="23" fillId="0" borderId="23" xfId="0" applyFont="1" applyBorder="1" applyAlignment="1">
      <alignment horizontal="center" vertical="top" wrapText="1"/>
    </xf>
    <xf numFmtId="0" fontId="20" fillId="0" borderId="3" xfId="0" applyFont="1" applyBorder="1" applyAlignment="1">
      <alignment horizontal="center" vertical="top"/>
    </xf>
    <xf numFmtId="0" fontId="23" fillId="0" borderId="3" xfId="0" applyFont="1" applyBorder="1" applyAlignment="1">
      <alignment horizontal="center" vertical="top"/>
    </xf>
    <xf numFmtId="0" fontId="20" fillId="0" borderId="22" xfId="0" applyFont="1" applyBorder="1" applyAlignment="1">
      <alignment vertical="top"/>
    </xf>
    <xf numFmtId="0" fontId="20" fillId="0" borderId="24" xfId="0" applyFont="1" applyBorder="1" applyAlignment="1">
      <alignment vertical="top"/>
    </xf>
    <xf numFmtId="0" fontId="20" fillId="0" borderId="18" xfId="0" applyFont="1" applyBorder="1" applyAlignment="1">
      <alignment vertical="top"/>
    </xf>
    <xf numFmtId="0" fontId="20" fillId="0" borderId="19" xfId="0" applyFont="1" applyBorder="1" applyAlignment="1">
      <alignment vertical="top"/>
    </xf>
    <xf numFmtId="0" fontId="23" fillId="0" borderId="18" xfId="0" applyFont="1" applyBorder="1" applyAlignment="1">
      <alignment vertical="top"/>
    </xf>
    <xf numFmtId="0" fontId="22" fillId="0" borderId="14" xfId="0" applyFont="1" applyBorder="1" applyAlignment="1">
      <alignment vertical="top" wrapText="1"/>
    </xf>
    <xf numFmtId="0" fontId="22" fillId="0" borderId="14" xfId="0" applyFont="1" applyBorder="1" applyAlignment="1">
      <alignment horizontal="center"/>
    </xf>
    <xf numFmtId="0" fontId="21" fillId="0" borderId="14" xfId="0" applyFont="1" applyBorder="1" applyAlignment="1">
      <alignment horizontal="center"/>
    </xf>
    <xf numFmtId="0" fontId="21" fillId="0" borderId="14" xfId="0" applyFont="1" applyBorder="1" applyAlignment="1">
      <alignment horizontal="center" vertical="top"/>
    </xf>
    <xf numFmtId="0" fontId="21" fillId="0" borderId="14" xfId="0" applyFont="1" applyBorder="1" applyAlignment="1">
      <alignment vertical="top"/>
    </xf>
    <xf numFmtId="0" fontId="21" fillId="0" borderId="14" xfId="0" applyFont="1" applyBorder="1" applyAlignment="1">
      <alignment horizontal="right"/>
    </xf>
    <xf numFmtId="0" fontId="0" fillId="0" borderId="12" xfId="0" applyBorder="1" applyAlignment="1">
      <alignment horizontal="center" vertical="top" wrapText="1"/>
    </xf>
    <xf numFmtId="0" fontId="1" fillId="0" borderId="18" xfId="0" applyFont="1" applyBorder="1" applyAlignment="1">
      <alignment horizontal="center"/>
    </xf>
    <xf numFmtId="0" fontId="1" fillId="0" borderId="0" xfId="0" applyFont="1" applyBorder="1" applyAlignment="1">
      <alignment horizontal="right"/>
    </xf>
    <xf numFmtId="0" fontId="1" fillId="0" borderId="11" xfId="0" applyFont="1" applyBorder="1" applyAlignment="1">
      <alignment vertical="top" wrapText="1"/>
    </xf>
    <xf numFmtId="0" fontId="1" fillId="0" borderId="13" xfId="0" applyFont="1" applyBorder="1" applyAlignment="1">
      <alignment vertical="top" wrapText="1"/>
    </xf>
    <xf numFmtId="0" fontId="1" fillId="0" borderId="23" xfId="0" applyFont="1" applyBorder="1" applyAlignment="1">
      <alignment horizontal="center" vertical="top"/>
    </xf>
    <xf numFmtId="0" fontId="27" fillId="0" borderId="0" xfId="0" applyFont="1" applyAlignment="1">
      <alignment horizontal="justify" vertical="top"/>
    </xf>
    <xf numFmtId="0" fontId="1" fillId="0" borderId="12" xfId="0" applyFont="1" applyFill="1" applyBorder="1" applyAlignment="1">
      <alignment horizontal="center" vertical="top" wrapText="1"/>
    </xf>
    <xf numFmtId="0" fontId="1" fillId="0" borderId="22" xfId="0" applyFont="1" applyBorder="1" applyAlignment="1" applyProtection="1">
      <alignment horizontal="center" vertical="top" wrapText="1"/>
      <protection/>
    </xf>
    <xf numFmtId="0" fontId="0" fillId="0" borderId="15" xfId="0" applyBorder="1" applyAlignment="1">
      <alignment wrapText="1"/>
    </xf>
    <xf numFmtId="0" fontId="27" fillId="0" borderId="0" xfId="0" applyFont="1" applyAlignment="1">
      <alignment horizontal="justify"/>
    </xf>
    <xf numFmtId="0" fontId="1" fillId="0" borderId="20" xfId="0" applyFont="1" applyBorder="1" applyAlignment="1">
      <alignment horizontal="center" vertical="top" wrapText="1"/>
    </xf>
    <xf numFmtId="0" fontId="1" fillId="0" borderId="0" xfId="0" applyFont="1" applyBorder="1" applyAlignment="1">
      <alignment wrapText="1"/>
    </xf>
    <xf numFmtId="0" fontId="1" fillId="0" borderId="15" xfId="0" applyFont="1" applyBorder="1" applyAlignment="1">
      <alignment wrapText="1"/>
    </xf>
    <xf numFmtId="0" fontId="23" fillId="0" borderId="14" xfId="0" applyFont="1" applyBorder="1" applyAlignment="1">
      <alignment vertical="top"/>
    </xf>
    <xf numFmtId="0" fontId="23" fillId="0" borderId="14" xfId="0" applyFont="1" applyBorder="1" applyAlignment="1">
      <alignment vertical="top" wrapText="1"/>
    </xf>
    <xf numFmtId="0" fontId="3" fillId="0" borderId="0" xfId="0" applyFont="1" applyAlignment="1">
      <alignment horizontal="center"/>
    </xf>
    <xf numFmtId="0" fontId="0" fillId="0" borderId="16" xfId="0" applyFill="1" applyBorder="1" applyAlignment="1">
      <alignment horizontal="center"/>
    </xf>
    <xf numFmtId="0" fontId="0" fillId="0" borderId="12" xfId="0" applyFill="1" applyBorder="1" applyAlignment="1">
      <alignment horizontal="center"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horizontal="center" vertical="top" wrapText="1"/>
    </xf>
    <xf numFmtId="0" fontId="0" fillId="0" borderId="16" xfId="0" applyFill="1" applyBorder="1" applyAlignment="1" quotePrefix="1">
      <alignment horizontal="center"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6" xfId="0" applyBorder="1" applyAlignment="1">
      <alignment horizontal="center" vertical="top" wrapText="1"/>
    </xf>
    <xf numFmtId="0" fontId="0" fillId="0" borderId="16" xfId="0" applyBorder="1" applyAlignment="1" quotePrefix="1">
      <alignment horizontal="center" vertical="top" wrapText="1"/>
    </xf>
    <xf numFmtId="0" fontId="0" fillId="0" borderId="19" xfId="0" applyFill="1" applyBorder="1" applyAlignment="1">
      <alignment horizontal="center" vertical="top" wrapText="1"/>
    </xf>
    <xf numFmtId="0" fontId="0" fillId="0" borderId="19" xfId="0" applyBorder="1" applyAlignment="1">
      <alignment horizontal="center"/>
    </xf>
    <xf numFmtId="0" fontId="2" fillId="0" borderId="0" xfId="0" applyFont="1" applyAlignment="1">
      <alignment horizontal="center"/>
    </xf>
    <xf numFmtId="0" fontId="3" fillId="0" borderId="20" xfId="0" applyFont="1" applyBorder="1" applyAlignment="1">
      <alignment horizontal="center"/>
    </xf>
    <xf numFmtId="0" fontId="1" fillId="0" borderId="16" xfId="0" applyFont="1" applyBorder="1" applyAlignment="1">
      <alignment horizontal="center"/>
    </xf>
    <xf numFmtId="0" fontId="3" fillId="0" borderId="20" xfId="0" applyFont="1" applyBorder="1" applyAlignment="1">
      <alignment/>
    </xf>
    <xf numFmtId="0" fontId="53" fillId="0" borderId="0" xfId="0" applyFont="1" applyAlignment="1">
      <alignment horizontal="justify" vertical="top"/>
    </xf>
    <xf numFmtId="0" fontId="53" fillId="0" borderId="0" xfId="0" applyFont="1" applyAlignment="1">
      <alignment vertical="top"/>
    </xf>
    <xf numFmtId="0" fontId="56" fillId="0" borderId="0" xfId="0" applyFont="1" applyAlignment="1">
      <alignment horizontal="left" vertical="top"/>
    </xf>
    <xf numFmtId="0" fontId="57" fillId="0" borderId="0" xfId="0" applyFont="1" applyAlignment="1">
      <alignment vertical="top"/>
    </xf>
    <xf numFmtId="0" fontId="23" fillId="0" borderId="0" xfId="0" applyFont="1" applyAlignment="1">
      <alignment vertical="top"/>
    </xf>
    <xf numFmtId="0" fontId="20" fillId="0" borderId="0" xfId="0" applyFont="1" applyAlignment="1">
      <alignment horizontal="center" vertical="top"/>
    </xf>
    <xf numFmtId="0" fontId="1" fillId="0" borderId="17" xfId="0" applyFont="1" applyBorder="1" applyAlignment="1">
      <alignment horizontal="center" vertical="center"/>
    </xf>
    <xf numFmtId="0" fontId="1" fillId="0" borderId="23" xfId="0" applyFont="1" applyBorder="1" applyAlignment="1">
      <alignment horizontal="left"/>
    </xf>
    <xf numFmtId="0" fontId="0" fillId="0" borderId="13" xfId="0" applyBorder="1" applyAlignment="1">
      <alignment horizontal="center" vertical="top"/>
    </xf>
    <xf numFmtId="0" fontId="0" fillId="0" borderId="3" xfId="0" applyBorder="1" applyAlignment="1">
      <alignment vertical="top"/>
    </xf>
    <xf numFmtId="0" fontId="0" fillId="0" borderId="0" xfId="0" applyAlignment="1" quotePrefix="1">
      <alignment horizontal="center"/>
    </xf>
    <xf numFmtId="0" fontId="1" fillId="0" borderId="0" xfId="0" applyFont="1" applyBorder="1" applyAlignment="1" quotePrefix="1">
      <alignment horizontal="left" vertical="top"/>
    </xf>
    <xf numFmtId="0" fontId="0" fillId="0" borderId="0" xfId="0" applyAlignment="1" quotePrefix="1">
      <alignment vertical="top"/>
    </xf>
    <xf numFmtId="0" fontId="0" fillId="0" borderId="0" xfId="0" applyNumberFormat="1" applyFont="1" applyFill="1" applyBorder="1" applyAlignment="1" applyProtection="1">
      <alignment vertical="top"/>
      <protection/>
    </xf>
    <xf numFmtId="0" fontId="1" fillId="0" borderId="14" xfId="0" applyNumberFormat="1" applyFont="1" applyFill="1" applyBorder="1" applyAlignment="1" applyProtection="1">
      <alignment vertical="top" wrapText="1"/>
      <protection/>
    </xf>
    <xf numFmtId="0" fontId="1" fillId="0" borderId="14" xfId="0" applyNumberFormat="1" applyFont="1" applyFill="1" applyBorder="1" applyAlignment="1" applyProtection="1">
      <alignment horizontal="center" vertical="top"/>
      <protection/>
    </xf>
    <xf numFmtId="0" fontId="1" fillId="0" borderId="14"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protection/>
    </xf>
    <xf numFmtId="0" fontId="1" fillId="0" borderId="2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protection/>
    </xf>
    <xf numFmtId="0" fontId="0" fillId="0" borderId="11" xfId="0" applyNumberFormat="1" applyFont="1" applyFill="1" applyBorder="1" applyAlignment="1" applyProtection="1">
      <alignment horizontal="center"/>
      <protection/>
    </xf>
    <xf numFmtId="2" fontId="0" fillId="0" borderId="20" xfId="0" applyNumberFormat="1" applyFont="1" applyFill="1" applyBorder="1" applyAlignment="1" applyProtection="1">
      <alignment horizontal="center"/>
      <protection/>
    </xf>
    <xf numFmtId="2" fontId="0" fillId="0" borderId="11" xfId="0" applyNumberFormat="1" applyFont="1" applyFill="1" applyBorder="1" applyAlignment="1" applyProtection="1" quotePrefix="1">
      <alignment horizontal="center"/>
      <protection/>
    </xf>
    <xf numFmtId="1" fontId="0" fillId="0" borderId="11"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0" fillId="0" borderId="12"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quotePrefix="1">
      <alignment horizontal="center" vertical="top"/>
      <protection/>
    </xf>
    <xf numFmtId="1" fontId="0" fillId="0" borderId="12"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right" vertical="top"/>
      <protection/>
    </xf>
    <xf numFmtId="0" fontId="0" fillId="0" borderId="13" xfId="0" applyNumberFormat="1" applyFont="1" applyFill="1" applyBorder="1" applyAlignment="1" applyProtection="1">
      <alignment horizontal="center" vertical="top"/>
      <protection/>
    </xf>
    <xf numFmtId="2" fontId="0" fillId="0" borderId="3" xfId="0" applyNumberFormat="1" applyFont="1" applyFill="1" applyBorder="1" applyAlignment="1" applyProtection="1">
      <alignment horizontal="center" vertical="top"/>
      <protection/>
    </xf>
    <xf numFmtId="2" fontId="0" fillId="0" borderId="13" xfId="0" applyNumberFormat="1" applyFont="1" applyFill="1" applyBorder="1" applyAlignment="1" applyProtection="1">
      <alignment horizontal="center" vertical="top"/>
      <protection/>
    </xf>
    <xf numFmtId="1" fontId="0" fillId="0" borderId="13"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1" fillId="0" borderId="24"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protection/>
    </xf>
    <xf numFmtId="0" fontId="1" fillId="0" borderId="13" xfId="0" applyNumberFormat="1" applyFont="1" applyFill="1" applyBorder="1" applyAlignment="1" applyProtection="1">
      <alignment vertical="top"/>
      <protection/>
    </xf>
    <xf numFmtId="0" fontId="1" fillId="0" borderId="22" xfId="0" applyNumberFormat="1" applyFont="1" applyFill="1" applyBorder="1" applyAlignment="1" applyProtection="1">
      <alignment vertical="top" wrapText="1"/>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horizontal="center"/>
      <protection/>
    </xf>
    <xf numFmtId="2" fontId="0" fillId="0" borderId="11"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vertical="top"/>
      <protection/>
    </xf>
    <xf numFmtId="0" fontId="1" fillId="0" borderId="18" xfId="0" applyNumberFormat="1" applyFont="1" applyFill="1" applyBorder="1" applyAlignment="1" applyProtection="1">
      <alignment vertical="top"/>
      <protection/>
    </xf>
    <xf numFmtId="2" fontId="1" fillId="0" borderId="19" xfId="0" applyNumberFormat="1" applyFont="1" applyFill="1" applyBorder="1" applyAlignment="1" applyProtection="1">
      <alignment horizontal="center" vertical="top"/>
      <protection/>
    </xf>
    <xf numFmtId="2" fontId="1" fillId="0" borderId="3" xfId="0" applyNumberFormat="1" applyFont="1" applyFill="1" applyBorder="1" applyAlignment="1" applyProtection="1">
      <alignment horizontal="center" vertical="top"/>
      <protection/>
    </xf>
    <xf numFmtId="2" fontId="1" fillId="0" borderId="13" xfId="0" applyNumberFormat="1" applyFont="1" applyFill="1" applyBorder="1" applyAlignment="1" applyProtection="1">
      <alignment horizontal="center" vertical="top"/>
      <protection/>
    </xf>
    <xf numFmtId="0" fontId="28" fillId="0" borderId="0" xfId="0" applyFont="1" applyAlignment="1">
      <alignment wrapText="1"/>
    </xf>
    <xf numFmtId="0" fontId="28" fillId="0" borderId="0" xfId="0" applyFont="1" applyAlignment="1">
      <alignment/>
    </xf>
    <xf numFmtId="0" fontId="28" fillId="0" borderId="0" xfId="0" applyFont="1" applyFill="1" applyBorder="1" applyAlignment="1">
      <alignment/>
    </xf>
    <xf numFmtId="0" fontId="7" fillId="0" borderId="0" xfId="0" applyNumberFormat="1" applyFont="1" applyFill="1" applyBorder="1" applyAlignment="1" applyProtection="1">
      <alignment horizontal="center" vertical="top"/>
      <protection/>
    </xf>
    <xf numFmtId="0" fontId="0" fillId="0" borderId="3" xfId="0" applyFont="1" applyBorder="1" applyAlignment="1">
      <alignment horizontal="center"/>
    </xf>
    <xf numFmtId="0" fontId="1" fillId="0" borderId="13" xfId="0" applyNumberFormat="1" applyFont="1" applyFill="1" applyBorder="1" applyAlignment="1" applyProtection="1">
      <alignment horizontal="center" vertical="top" wrapText="1"/>
      <protection/>
    </xf>
    <xf numFmtId="2" fontId="0" fillId="0" borderId="12" xfId="0" applyNumberFormat="1" applyFont="1" applyFill="1" applyBorder="1" applyAlignment="1" applyProtection="1">
      <alignment horizontal="center"/>
      <protection/>
    </xf>
    <xf numFmtId="0" fontId="20" fillId="0" borderId="14" xfId="0" applyFont="1" applyBorder="1" applyAlignment="1">
      <alignment/>
    </xf>
    <xf numFmtId="0" fontId="23" fillId="0" borderId="14" xfId="0" applyFont="1" applyBorder="1" applyAlignment="1">
      <alignment horizontal="center" vertical="top" wrapText="1"/>
    </xf>
    <xf numFmtId="0" fontId="20" fillId="0" borderId="30" xfId="0" applyFont="1" applyBorder="1" applyAlignment="1">
      <alignment vertical="top"/>
    </xf>
    <xf numFmtId="0" fontId="20" fillId="0" borderId="0" xfId="0" applyFont="1" applyAlignment="1">
      <alignment/>
    </xf>
    <xf numFmtId="0" fontId="20" fillId="0" borderId="16" xfId="0" applyFont="1" applyBorder="1" applyAlignment="1">
      <alignment horizontal="right"/>
    </xf>
    <xf numFmtId="0" fontId="20" fillId="0" borderId="19" xfId="0" applyFont="1" applyBorder="1" applyAlignment="1">
      <alignment horizontal="right"/>
    </xf>
    <xf numFmtId="0" fontId="20" fillId="0" borderId="0" xfId="0" applyFont="1" applyBorder="1" applyAlignment="1">
      <alignment/>
    </xf>
    <xf numFmtId="0" fontId="1" fillId="0" borderId="14" xfId="0" applyFont="1" applyBorder="1" applyAlignment="1">
      <alignment horizontal="right" vertical="top" wrapText="1"/>
    </xf>
    <xf numFmtId="0" fontId="0" fillId="0" borderId="12" xfId="0" applyBorder="1" applyAlignment="1">
      <alignment horizontal="center" vertical="center"/>
    </xf>
    <xf numFmtId="0" fontId="0" fillId="0" borderId="12" xfId="0" applyBorder="1" applyAlignment="1">
      <alignment wrapText="1"/>
    </xf>
    <xf numFmtId="0" fontId="0" fillId="0" borderId="0" xfId="0" applyFont="1" applyAlignment="1">
      <alignment/>
    </xf>
    <xf numFmtId="0" fontId="1" fillId="0" borderId="24" xfId="0" applyFont="1" applyBorder="1" applyAlignment="1">
      <alignment horizontal="left"/>
    </xf>
    <xf numFmtId="0" fontId="1" fillId="0" borderId="21" xfId="0" applyFont="1" applyBorder="1" applyAlignment="1">
      <alignment horizontal="left" vertical="top" wrapText="1"/>
    </xf>
    <xf numFmtId="172" fontId="0" fillId="0" borderId="11" xfId="0" applyNumberFormat="1" applyBorder="1" applyAlignment="1">
      <alignment/>
    </xf>
    <xf numFmtId="0" fontId="0" fillId="0" borderId="15" xfId="0" applyBorder="1" applyAlignment="1">
      <alignment vertical="top" wrapText="1"/>
    </xf>
    <xf numFmtId="172" fontId="0" fillId="0" borderId="12" xfId="0" applyNumberFormat="1" applyBorder="1" applyAlignment="1">
      <alignment vertical="top"/>
    </xf>
    <xf numFmtId="2" fontId="0" fillId="0" borderId="16" xfId="0" applyNumberFormat="1" applyBorder="1" applyAlignment="1">
      <alignment vertical="top"/>
    </xf>
    <xf numFmtId="0" fontId="0" fillId="0" borderId="12" xfId="0" applyBorder="1" applyAlignment="1" quotePrefix="1">
      <alignment horizontal="right"/>
    </xf>
    <xf numFmtId="0" fontId="0" fillId="0" borderId="16" xfId="0" applyBorder="1" applyAlignment="1" quotePrefix="1">
      <alignment horizontal="right"/>
    </xf>
    <xf numFmtId="0" fontId="1" fillId="0" borderId="15" xfId="0" applyFont="1" applyBorder="1" applyAlignment="1">
      <alignment vertical="top" wrapText="1"/>
    </xf>
    <xf numFmtId="0" fontId="0" fillId="0" borderId="12" xfId="0" applyBorder="1" applyAlignment="1">
      <alignment vertical="top" wrapText="1"/>
    </xf>
    <xf numFmtId="0" fontId="0" fillId="0" borderId="12" xfId="0" applyBorder="1" applyAlignment="1">
      <alignment horizontal="right" vertical="top" wrapText="1"/>
    </xf>
    <xf numFmtId="0" fontId="0" fillId="0" borderId="12" xfId="0" applyBorder="1" applyAlignment="1" quotePrefix="1">
      <alignment horizontal="right" vertical="top" wrapText="1"/>
    </xf>
    <xf numFmtId="0" fontId="1" fillId="0" borderId="0" xfId="0" applyFont="1" applyAlignment="1">
      <alignment vertical="top"/>
    </xf>
    <xf numFmtId="0" fontId="1" fillId="0" borderId="24" xfId="0" applyFont="1" applyBorder="1" applyAlignment="1">
      <alignment horizontal="right" vertical="top"/>
    </xf>
    <xf numFmtId="172" fontId="0" fillId="0" borderId="12" xfId="0" applyNumberFormat="1" applyBorder="1" applyAlignment="1">
      <alignment horizontal="right"/>
    </xf>
    <xf numFmtId="0" fontId="1" fillId="0" borderId="11" xfId="0" applyFont="1" applyBorder="1" applyAlignment="1">
      <alignment horizontal="left" vertical="top" wrapText="1"/>
    </xf>
    <xf numFmtId="0" fontId="1" fillId="0" borderId="0" xfId="0" applyFont="1" applyAlignment="1">
      <alignment horizontal="right" vertical="top" wrapText="1"/>
    </xf>
    <xf numFmtId="0" fontId="0" fillId="0" borderId="11" xfId="0" applyBorder="1" applyAlignment="1">
      <alignment wrapText="1"/>
    </xf>
    <xf numFmtId="2" fontId="0" fillId="0" borderId="21" xfId="0" applyNumberFormat="1" applyBorder="1" applyAlignment="1">
      <alignment horizontal="right" wrapText="1"/>
    </xf>
    <xf numFmtId="2" fontId="0" fillId="0" borderId="11" xfId="0" applyNumberFormat="1" applyBorder="1" applyAlignment="1">
      <alignment horizontal="right" wrapText="1"/>
    </xf>
    <xf numFmtId="2" fontId="0" fillId="0" borderId="17" xfId="0" applyNumberFormat="1" applyBorder="1" applyAlignment="1">
      <alignment horizontal="right" wrapText="1"/>
    </xf>
    <xf numFmtId="2" fontId="0" fillId="0" borderId="15" xfId="0" applyNumberFormat="1" applyBorder="1" applyAlignment="1">
      <alignment horizontal="right" vertical="top" wrapText="1"/>
    </xf>
    <xf numFmtId="2" fontId="0" fillId="0" borderId="12" xfId="0" applyNumberFormat="1" applyBorder="1" applyAlignment="1">
      <alignment horizontal="right" vertical="top" wrapText="1"/>
    </xf>
    <xf numFmtId="2" fontId="0" fillId="0" borderId="16" xfId="0" applyNumberFormat="1" applyBorder="1" applyAlignment="1">
      <alignment horizontal="right" vertical="top" wrapText="1"/>
    </xf>
    <xf numFmtId="2" fontId="0" fillId="0" borderId="15" xfId="0" applyNumberFormat="1" applyFill="1" applyBorder="1" applyAlignment="1">
      <alignment horizontal="right" vertical="top" wrapText="1"/>
    </xf>
    <xf numFmtId="2" fontId="0" fillId="0" borderId="12" xfId="0" applyNumberFormat="1" applyFill="1" applyBorder="1" applyAlignment="1">
      <alignment horizontal="right" vertical="top" wrapText="1"/>
    </xf>
    <xf numFmtId="2" fontId="0" fillId="0" borderId="12" xfId="0" applyNumberFormat="1" applyFill="1" applyBorder="1" applyAlignment="1" quotePrefix="1">
      <alignment horizontal="right" vertical="top" wrapText="1"/>
    </xf>
    <xf numFmtId="16" fontId="0" fillId="0" borderId="12" xfId="0" applyNumberFormat="1" applyBorder="1" applyAlignment="1">
      <alignment horizontal="right"/>
    </xf>
    <xf numFmtId="16" fontId="0" fillId="0" borderId="15" xfId="0" applyNumberFormat="1" applyBorder="1" applyAlignment="1" quotePrefix="1">
      <alignment horizontal="right"/>
    </xf>
    <xf numFmtId="16" fontId="0" fillId="0" borderId="12" xfId="0" applyNumberFormat="1" applyBorder="1" applyAlignment="1" quotePrefix="1">
      <alignment horizontal="right"/>
    </xf>
    <xf numFmtId="16" fontId="0" fillId="0" borderId="16" xfId="0" applyNumberFormat="1" applyBorder="1" applyAlignment="1" quotePrefix="1">
      <alignment horizontal="right"/>
    </xf>
    <xf numFmtId="0" fontId="65" fillId="0" borderId="0" xfId="0" applyFont="1" applyAlignment="1">
      <alignment/>
    </xf>
    <xf numFmtId="0" fontId="1" fillId="0" borderId="3" xfId="0" applyFont="1" applyBorder="1" applyAlignment="1">
      <alignment horizontal="center" vertical="top" wrapText="1"/>
    </xf>
    <xf numFmtId="0" fontId="0" fillId="0" borderId="11" xfId="0" applyFont="1" applyBorder="1" applyAlignment="1">
      <alignment horizontal="center" vertical="top" wrapText="1"/>
    </xf>
    <xf numFmtId="0" fontId="0" fillId="0" borderId="20" xfId="0" applyFont="1" applyBorder="1" applyAlignment="1">
      <alignment vertical="top" wrapText="1"/>
    </xf>
    <xf numFmtId="0" fontId="0" fillId="0" borderId="11" xfId="0" applyFont="1" applyBorder="1" applyAlignment="1">
      <alignment/>
    </xf>
    <xf numFmtId="0" fontId="1" fillId="0" borderId="0" xfId="0" applyNumberFormat="1" applyFont="1" applyFill="1" applyBorder="1" applyAlignment="1" applyProtection="1">
      <alignment vertical="top"/>
      <protection/>
    </xf>
    <xf numFmtId="0" fontId="1" fillId="0" borderId="24"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0" xfId="0" applyFont="1" applyBorder="1" applyAlignment="1">
      <alignment horizontal="center" vertical="top" wrapText="1"/>
    </xf>
    <xf numFmtId="0" fontId="65" fillId="0" borderId="0" xfId="0" applyFont="1" applyBorder="1" applyAlignment="1">
      <alignment/>
    </xf>
    <xf numFmtId="0" fontId="0" fillId="0" borderId="0" xfId="0" applyFont="1" applyAlignment="1">
      <alignment horizontal="center" vertical="top"/>
    </xf>
    <xf numFmtId="0" fontId="0" fillId="0" borderId="0" xfId="0" applyFont="1" applyAlignment="1">
      <alignment vertical="center"/>
    </xf>
    <xf numFmtId="0" fontId="0" fillId="0" borderId="14" xfId="0" applyFont="1" applyBorder="1" applyAlignment="1">
      <alignment horizontal="center"/>
    </xf>
    <xf numFmtId="0" fontId="0" fillId="0" borderId="14" xfId="0" applyFont="1" applyBorder="1" applyAlignment="1">
      <alignment/>
    </xf>
    <xf numFmtId="0" fontId="0" fillId="0" borderId="14" xfId="0" applyFont="1" applyFill="1" applyBorder="1" applyAlignment="1">
      <alignment/>
    </xf>
    <xf numFmtId="0" fontId="0" fillId="0" borderId="14" xfId="0" applyFont="1" applyFill="1" applyBorder="1" applyAlignment="1">
      <alignment horizontal="right"/>
    </xf>
    <xf numFmtId="172" fontId="0" fillId="0" borderId="11" xfId="0" applyNumberFormat="1" applyFill="1" applyBorder="1" applyAlignment="1">
      <alignment horizontal="right"/>
    </xf>
    <xf numFmtId="172" fontId="0" fillId="0" borderId="17" xfId="0" applyNumberFormat="1" applyFill="1" applyBorder="1" applyAlignment="1">
      <alignment horizontal="right"/>
    </xf>
    <xf numFmtId="172" fontId="0" fillId="0" borderId="16" xfId="0" applyNumberFormat="1" applyFill="1" applyBorder="1" applyAlignment="1">
      <alignment horizontal="right"/>
    </xf>
    <xf numFmtId="172" fontId="0" fillId="0" borderId="12" xfId="0" applyNumberFormat="1" applyBorder="1" applyAlignment="1" quotePrefix="1">
      <alignment horizontal="right"/>
    </xf>
    <xf numFmtId="0" fontId="0" fillId="0" borderId="16" xfId="0" applyFill="1" applyBorder="1" applyAlignment="1">
      <alignment horizontal="right"/>
    </xf>
    <xf numFmtId="0" fontId="1" fillId="0" borderId="14" xfId="0" applyFont="1" applyFill="1" applyBorder="1" applyAlignment="1">
      <alignment vertical="top"/>
    </xf>
    <xf numFmtId="0" fontId="1" fillId="0" borderId="24" xfId="0" applyFont="1" applyFill="1" applyBorder="1" applyAlignment="1">
      <alignment vertical="top"/>
    </xf>
    <xf numFmtId="172" fontId="0" fillId="0" borderId="0" xfId="0" applyNumberFormat="1" applyBorder="1" applyAlignment="1">
      <alignment horizontal="right"/>
    </xf>
    <xf numFmtId="1" fontId="0" fillId="0" borderId="12" xfId="0" applyNumberFormat="1" applyBorder="1" applyAlignment="1">
      <alignment horizontal="right"/>
    </xf>
    <xf numFmtId="172" fontId="0" fillId="0" borderId="0" xfId="0" applyNumberFormat="1" applyBorder="1" applyAlignment="1" quotePrefix="1">
      <alignment horizontal="right"/>
    </xf>
    <xf numFmtId="2" fontId="0" fillId="0" borderId="12" xfId="0" applyNumberFormat="1" applyBorder="1" applyAlignment="1">
      <alignment horizontal="right"/>
    </xf>
    <xf numFmtId="172" fontId="0" fillId="0" borderId="13" xfId="0" applyNumberFormat="1" applyBorder="1" applyAlignment="1">
      <alignment/>
    </xf>
    <xf numFmtId="1" fontId="0" fillId="0" borderId="14" xfId="0" applyNumberFormat="1" applyBorder="1" applyAlignment="1">
      <alignment/>
    </xf>
    <xf numFmtId="0" fontId="1" fillId="0" borderId="14" xfId="0" applyFont="1" applyFill="1" applyBorder="1" applyAlignment="1">
      <alignment horizontal="center" vertical="top" wrapText="1"/>
    </xf>
    <xf numFmtId="0" fontId="0" fillId="0" borderId="11" xfId="0" applyBorder="1" applyAlignment="1">
      <alignment vertical="top" wrapText="1"/>
    </xf>
    <xf numFmtId="0" fontId="1" fillId="0" borderId="12" xfId="0" applyFont="1" applyBorder="1" applyAlignment="1">
      <alignment horizontal="right"/>
    </xf>
    <xf numFmtId="0" fontId="1" fillId="0" borderId="16" xfId="0" applyFont="1" applyBorder="1" applyAlignment="1" quotePrefix="1">
      <alignment horizontal="right"/>
    </xf>
    <xf numFmtId="0" fontId="0" fillId="0" borderId="12" xfId="0" applyBorder="1" applyAlignment="1">
      <alignment horizontal="left"/>
    </xf>
    <xf numFmtId="0" fontId="0" fillId="0" borderId="0" xfId="0" applyBorder="1" applyAlignment="1" quotePrefix="1">
      <alignment horizontal="right"/>
    </xf>
    <xf numFmtId="0" fontId="0" fillId="0" borderId="0" xfId="0" applyFill="1" applyBorder="1" applyAlignment="1" quotePrefix="1">
      <alignment horizontal="right"/>
    </xf>
    <xf numFmtId="0" fontId="0" fillId="0" borderId="12" xfId="0" applyFill="1" applyBorder="1" applyAlignment="1" quotePrefix="1">
      <alignment horizontal="right"/>
    </xf>
    <xf numFmtId="0" fontId="0" fillId="0" borderId="15" xfId="0" applyBorder="1" applyAlignment="1" quotePrefix="1">
      <alignment wrapText="1"/>
    </xf>
    <xf numFmtId="0" fontId="0" fillId="0" borderId="15" xfId="0" applyFont="1" applyBorder="1" applyAlignment="1" quotePrefix="1">
      <alignment/>
    </xf>
    <xf numFmtId="0" fontId="0" fillId="0" borderId="18" xfId="0" applyFont="1" applyBorder="1" applyAlignment="1" quotePrefix="1">
      <alignment vertical="top"/>
    </xf>
    <xf numFmtId="0" fontId="0" fillId="0" borderId="13" xfId="0" applyBorder="1" applyAlignment="1" quotePrefix="1">
      <alignment horizontal="right" vertical="top"/>
    </xf>
    <xf numFmtId="173" fontId="0" fillId="0" borderId="19" xfId="0" applyNumberFormat="1" applyBorder="1" applyAlignment="1">
      <alignment horizontal="right" vertical="top"/>
    </xf>
    <xf numFmtId="0" fontId="0" fillId="0" borderId="0" xfId="0" applyBorder="1" applyAlignment="1" quotePrefix="1">
      <alignment horizontal="center"/>
    </xf>
    <xf numFmtId="0" fontId="0" fillId="0" borderId="0" xfId="0" applyFill="1" applyBorder="1" applyAlignment="1">
      <alignment horizontal="left"/>
    </xf>
    <xf numFmtId="37" fontId="0" fillId="0" borderId="0" xfId="0" applyNumberFormat="1" applyFont="1" applyAlignment="1" applyProtection="1">
      <alignment/>
      <protection/>
    </xf>
    <xf numFmtId="0" fontId="0" fillId="0" borderId="0" xfId="0" applyFont="1" applyAlignment="1">
      <alignment horizontal="right"/>
    </xf>
    <xf numFmtId="0" fontId="1" fillId="0" borderId="14"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14" fillId="0" borderId="16" xfId="0" applyFont="1" applyBorder="1" applyAlignment="1" applyProtection="1">
      <alignment horizontal="left" vertical="top" wrapText="1"/>
      <protection/>
    </xf>
    <xf numFmtId="182" fontId="0" fillId="0" borderId="16" xfId="0" applyNumberFormat="1" applyFont="1" applyBorder="1" applyAlignment="1" applyProtection="1">
      <alignment horizontal="right"/>
      <protection/>
    </xf>
    <xf numFmtId="182" fontId="0" fillId="0" borderId="16" xfId="0" applyNumberFormat="1" applyFont="1" applyBorder="1" applyAlignment="1" applyProtection="1">
      <alignment/>
      <protection/>
    </xf>
    <xf numFmtId="182" fontId="0" fillId="0" borderId="0" xfId="0" applyNumberFormat="1" applyFont="1" applyAlignment="1">
      <alignment/>
    </xf>
    <xf numFmtId="0" fontId="0" fillId="0" borderId="16" xfId="0" applyFont="1" applyBorder="1" applyAlignment="1" applyProtection="1">
      <alignment/>
      <protection/>
    </xf>
    <xf numFmtId="0" fontId="0" fillId="0" borderId="16" xfId="0" applyNumberFormat="1" applyFont="1" applyBorder="1" applyAlignment="1" applyProtection="1">
      <alignment horizontal="right"/>
      <protection/>
    </xf>
    <xf numFmtId="1" fontId="0" fillId="0" borderId="16" xfId="0" applyNumberFormat="1" applyFont="1" applyBorder="1" applyAlignment="1" applyProtection="1">
      <alignment horizontal="right"/>
      <protection/>
    </xf>
    <xf numFmtId="0" fontId="0" fillId="0" borderId="16" xfId="0" applyNumberFormat="1" applyFont="1" applyBorder="1" applyAlignment="1" applyProtection="1">
      <alignment horizontal="left"/>
      <protection/>
    </xf>
    <xf numFmtId="0" fontId="1" fillId="0" borderId="16" xfId="0" applyNumberFormat="1" applyFont="1" applyBorder="1" applyAlignment="1" applyProtection="1">
      <alignment horizontal="left"/>
      <protection/>
    </xf>
    <xf numFmtId="182" fontId="1" fillId="0" borderId="16" xfId="0" applyNumberFormat="1" applyFont="1" applyBorder="1" applyAlignment="1" applyProtection="1">
      <alignment horizontal="right"/>
      <protection/>
    </xf>
    <xf numFmtId="37" fontId="1" fillId="0" borderId="0" xfId="0" applyNumberFormat="1" applyFont="1" applyAlignment="1" applyProtection="1">
      <alignment/>
      <protection/>
    </xf>
    <xf numFmtId="0" fontId="1" fillId="0" borderId="16" xfId="0" applyFont="1" applyBorder="1" applyAlignment="1" applyProtection="1">
      <alignment horizontal="left"/>
      <protection/>
    </xf>
    <xf numFmtId="0" fontId="0" fillId="0" borderId="16" xfId="0" applyNumberFormat="1" applyFont="1" applyFill="1" applyBorder="1" applyAlignment="1" applyProtection="1">
      <alignment horizontal="right" vertical="top"/>
      <protection/>
    </xf>
    <xf numFmtId="37" fontId="0" fillId="0" borderId="0" xfId="0" applyNumberFormat="1" applyFont="1" applyAlignment="1" applyProtection="1">
      <alignment horizontal="left"/>
      <protection/>
    </xf>
    <xf numFmtId="0" fontId="0" fillId="0" borderId="16" xfId="0" applyNumberFormat="1" applyFont="1" applyFill="1" applyBorder="1" applyAlignment="1" applyProtection="1" quotePrefix="1">
      <alignment horizontal="right" vertical="top"/>
      <protection/>
    </xf>
    <xf numFmtId="1" fontId="0" fillId="0" borderId="16" xfId="0" applyNumberFormat="1" applyFont="1" applyFill="1" applyBorder="1" applyAlignment="1" applyProtection="1">
      <alignment horizontal="right" vertical="top"/>
      <protection/>
    </xf>
    <xf numFmtId="0" fontId="0" fillId="0" borderId="16" xfId="0" applyNumberFormat="1" applyFont="1" applyBorder="1" applyAlignment="1" applyProtection="1" quotePrefix="1">
      <alignment horizontal="right"/>
      <protection/>
    </xf>
    <xf numFmtId="0" fontId="0" fillId="0" borderId="13" xfId="0" applyFont="1" applyBorder="1" applyAlignment="1">
      <alignment vertical="top"/>
    </xf>
    <xf numFmtId="0" fontId="0" fillId="0" borderId="19" xfId="0" applyNumberFormat="1" applyFont="1" applyBorder="1" applyAlignment="1" applyProtection="1">
      <alignment horizontal="right" vertical="top"/>
      <protection/>
    </xf>
    <xf numFmtId="37" fontId="0" fillId="0" borderId="0" xfId="0" applyNumberFormat="1" applyFont="1" applyAlignment="1" applyProtection="1">
      <alignment vertical="top"/>
      <protection/>
    </xf>
    <xf numFmtId="0" fontId="0" fillId="0" borderId="0" xfId="0" applyFont="1" applyAlignment="1" applyProtection="1">
      <alignment horizontal="left"/>
      <protection/>
    </xf>
    <xf numFmtId="37" fontId="0" fillId="0" borderId="0" xfId="0" applyNumberFormat="1" applyFont="1" applyAlignment="1" applyProtection="1">
      <alignment horizontal="right"/>
      <protection/>
    </xf>
    <xf numFmtId="0" fontId="0" fillId="0" borderId="11" xfId="0" applyBorder="1" applyAlignment="1">
      <alignment horizontal="right"/>
    </xf>
    <xf numFmtId="0" fontId="1" fillId="0" borderId="12" xfId="0" applyFont="1" applyBorder="1" applyAlignment="1" quotePrefix="1">
      <alignment horizontal="right"/>
    </xf>
    <xf numFmtId="0" fontId="0" fillId="0" borderId="11" xfId="0" applyFont="1" applyBorder="1" applyAlignment="1">
      <alignment horizontal="right"/>
    </xf>
    <xf numFmtId="0" fontId="0" fillId="0" borderId="11" xfId="0" applyFill="1" applyBorder="1" applyAlignment="1">
      <alignment horizontal="right"/>
    </xf>
    <xf numFmtId="0" fontId="0" fillId="0" borderId="17" xfId="0" applyFill="1" applyBorder="1" applyAlignment="1">
      <alignment horizontal="right"/>
    </xf>
    <xf numFmtId="0" fontId="0" fillId="0" borderId="0" xfId="0" applyFill="1" applyBorder="1" applyAlignment="1">
      <alignment horizontal="right"/>
    </xf>
    <xf numFmtId="0" fontId="0" fillId="0" borderId="13" xfId="0" applyBorder="1" applyAlignment="1">
      <alignment horizontal="right" vertical="top"/>
    </xf>
    <xf numFmtId="0" fontId="0" fillId="0" borderId="0" xfId="0" applyBorder="1" applyAlignment="1" quotePrefix="1">
      <alignment horizontal="right" vertical="top"/>
    </xf>
    <xf numFmtId="0" fontId="1" fillId="0" borderId="13" xfId="0" applyFont="1" applyBorder="1" applyAlignment="1">
      <alignment horizontal="right" vertical="top"/>
    </xf>
    <xf numFmtId="0" fontId="0" fillId="0" borderId="12" xfId="0" applyFont="1" applyBorder="1" applyAlignment="1">
      <alignment horizontal="right" vertical="top"/>
    </xf>
    <xf numFmtId="0" fontId="0" fillId="0" borderId="12" xfId="0" applyBorder="1" applyAlignment="1" quotePrefix="1">
      <alignment horizontal="right" vertical="top"/>
    </xf>
    <xf numFmtId="0" fontId="0" fillId="0" borderId="16" xfId="0" applyBorder="1" applyAlignment="1" quotePrefix="1">
      <alignment horizontal="right" vertical="top"/>
    </xf>
    <xf numFmtId="0" fontId="0" fillId="0" borderId="3" xfId="0" applyBorder="1" applyAlignment="1">
      <alignment horizontal="right" vertical="top"/>
    </xf>
    <xf numFmtId="0" fontId="0" fillId="0" borderId="3" xfId="0" applyBorder="1" applyAlignment="1" quotePrefix="1">
      <alignment horizontal="right" vertical="top"/>
    </xf>
    <xf numFmtId="0" fontId="1" fillId="0" borderId="22" xfId="0" applyFont="1" applyBorder="1" applyAlignment="1">
      <alignment horizontal="right"/>
    </xf>
    <xf numFmtId="0" fontId="20" fillId="0" borderId="0" xfId="0" applyFont="1" applyAlignment="1">
      <alignment horizontal="center"/>
    </xf>
    <xf numFmtId="0" fontId="27" fillId="0" borderId="0" xfId="0" applyFont="1" applyBorder="1" applyAlignment="1">
      <alignment horizontal="center"/>
    </xf>
    <xf numFmtId="0" fontId="20" fillId="0" borderId="14" xfId="0" applyFont="1" applyBorder="1" applyAlignment="1">
      <alignment vertical="top"/>
    </xf>
    <xf numFmtId="0" fontId="23" fillId="0" borderId="14" xfId="0" applyFont="1" applyBorder="1" applyAlignment="1">
      <alignment horizontal="center"/>
    </xf>
    <xf numFmtId="0" fontId="23" fillId="0" borderId="14" xfId="0" applyFont="1" applyBorder="1" applyAlignment="1">
      <alignment horizontal="right"/>
    </xf>
    <xf numFmtId="0" fontId="23" fillId="0" borderId="14" xfId="0" applyFont="1" applyBorder="1" applyAlignment="1">
      <alignment/>
    </xf>
    <xf numFmtId="0" fontId="20" fillId="0" borderId="14" xfId="0" applyFont="1" applyBorder="1" applyAlignment="1">
      <alignment horizontal="center"/>
    </xf>
    <xf numFmtId="0" fontId="20" fillId="0" borderId="14" xfId="0" applyFont="1" applyBorder="1" applyAlignment="1">
      <alignment horizontal="right"/>
    </xf>
    <xf numFmtId="0" fontId="20" fillId="0" borderId="14" xfId="0" applyFont="1" applyBorder="1" applyAlignment="1">
      <alignment horizontal="right" vertical="top"/>
    </xf>
    <xf numFmtId="0" fontId="20" fillId="0" borderId="14" xfId="0" applyFont="1" applyBorder="1" applyAlignment="1">
      <alignment horizontal="center" vertical="top"/>
    </xf>
    <xf numFmtId="0" fontId="23" fillId="0" borderId="0" xfId="0" applyFont="1" applyAlignment="1">
      <alignment horizontal="center"/>
    </xf>
    <xf numFmtId="0" fontId="27" fillId="0" borderId="0" xfId="0" applyFont="1" applyAlignment="1">
      <alignment/>
    </xf>
    <xf numFmtId="0" fontId="41" fillId="0" borderId="0" xfId="0" applyFont="1" applyAlignment="1">
      <alignment horizontal="justify" vertical="top"/>
    </xf>
    <xf numFmtId="0" fontId="0" fillId="0" borderId="3" xfId="0" applyFont="1" applyBorder="1" applyAlignment="1" applyProtection="1">
      <alignment horizontal="fill"/>
      <protection/>
    </xf>
    <xf numFmtId="37" fontId="6" fillId="0" borderId="3" xfId="0" applyNumberFormat="1" applyFont="1" applyBorder="1" applyAlignment="1" applyProtection="1">
      <alignment horizontal="right"/>
      <protection/>
    </xf>
    <xf numFmtId="0" fontId="0" fillId="0" borderId="11" xfId="0" applyFont="1" applyBorder="1" applyAlignment="1" applyProtection="1">
      <alignment/>
      <protection/>
    </xf>
    <xf numFmtId="0" fontId="0" fillId="0" borderId="21" xfId="0" applyNumberFormat="1" applyFont="1" applyBorder="1" applyAlignment="1" applyProtection="1">
      <alignment/>
      <protection/>
    </xf>
    <xf numFmtId="0" fontId="0" fillId="0" borderId="11" xfId="0" applyNumberFormat="1" applyFont="1" applyBorder="1" applyAlignment="1" applyProtection="1">
      <alignment/>
      <protection/>
    </xf>
    <xf numFmtId="0" fontId="0" fillId="0" borderId="17" xfId="0" applyNumberFormat="1" applyFont="1" applyBorder="1" applyAlignment="1" applyProtection="1">
      <alignment/>
      <protection/>
    </xf>
    <xf numFmtId="0" fontId="0" fillId="0" borderId="0" xfId="0" applyNumberFormat="1" applyFont="1" applyBorder="1" applyAlignment="1" applyProtection="1">
      <alignment/>
      <protection/>
    </xf>
    <xf numFmtId="0" fontId="0" fillId="0" borderId="16" xfId="0" applyNumberFormat="1" applyFont="1" applyBorder="1" applyAlignment="1" applyProtection="1">
      <alignment/>
      <protection/>
    </xf>
    <xf numFmtId="182" fontId="0" fillId="0" borderId="0" xfId="0" applyNumberFormat="1" applyFont="1" applyAlignment="1" applyProtection="1">
      <alignment/>
      <protection/>
    </xf>
    <xf numFmtId="0" fontId="0" fillId="0" borderId="12" xfId="0" applyFont="1" applyBorder="1" applyAlignment="1" applyProtection="1">
      <alignment/>
      <protection/>
    </xf>
    <xf numFmtId="0" fontId="0" fillId="0" borderId="15" xfId="0" applyNumberFormat="1" applyFont="1" applyBorder="1" applyAlignment="1" applyProtection="1">
      <alignment/>
      <protection/>
    </xf>
    <xf numFmtId="0" fontId="0" fillId="0" borderId="12" xfId="0" applyNumberFormat="1" applyFont="1" applyBorder="1" applyAlignment="1" applyProtection="1">
      <alignment/>
      <protection/>
    </xf>
    <xf numFmtId="0" fontId="0" fillId="0" borderId="12" xfId="0" applyNumberFormat="1" applyFont="1" applyFill="1" applyBorder="1" applyAlignment="1" applyProtection="1">
      <alignment wrapText="1"/>
      <protection/>
    </xf>
    <xf numFmtId="0" fontId="0" fillId="0" borderId="15" xfId="0" applyNumberFormat="1" applyFont="1" applyFill="1" applyBorder="1" applyAlignment="1" applyProtection="1">
      <alignment horizontal="right" wrapText="1"/>
      <protection/>
    </xf>
    <xf numFmtId="0" fontId="0" fillId="0" borderId="12" xfId="0" applyNumberFormat="1" applyFont="1" applyFill="1" applyBorder="1" applyAlignment="1" applyProtection="1">
      <alignment horizontal="right" wrapText="1"/>
      <protection/>
    </xf>
    <xf numFmtId="0" fontId="0" fillId="0" borderId="16" xfId="0" applyNumberFormat="1" applyFont="1" applyFill="1" applyBorder="1" applyAlignment="1" applyProtection="1">
      <alignment horizontal="right" wrapText="1"/>
      <protection/>
    </xf>
    <xf numFmtId="0" fontId="0" fillId="0" borderId="0" xfId="0" applyNumberFormat="1" applyFont="1" applyFill="1" applyBorder="1" applyAlignment="1" applyProtection="1">
      <alignment horizontal="right" wrapText="1"/>
      <protection/>
    </xf>
    <xf numFmtId="0" fontId="0" fillId="0" borderId="16" xfId="0" applyNumberFormat="1" applyFont="1" applyBorder="1" applyAlignment="1">
      <alignment/>
    </xf>
    <xf numFmtId="37" fontId="0" fillId="0" borderId="0" xfId="0" applyNumberFormat="1" applyFont="1" applyAlignment="1" applyProtection="1">
      <alignment/>
      <protection/>
    </xf>
    <xf numFmtId="0" fontId="0" fillId="0" borderId="16" xfId="0" applyNumberFormat="1" applyFont="1" applyFill="1" applyBorder="1" applyAlignment="1" applyProtection="1">
      <alignment wrapText="1"/>
      <protection/>
    </xf>
    <xf numFmtId="0" fontId="1" fillId="0" borderId="0" xfId="0" applyFont="1" applyAlignment="1" applyProtection="1">
      <alignment horizontal="left"/>
      <protection/>
    </xf>
    <xf numFmtId="0" fontId="0" fillId="0" borderId="0" xfId="0" applyNumberFormat="1" applyFont="1" applyFill="1" applyBorder="1" applyAlignment="1" applyProtection="1" quotePrefix="1">
      <alignment horizontal="left" vertical="top"/>
      <protection/>
    </xf>
    <xf numFmtId="0" fontId="0" fillId="0" borderId="0" xfId="0" applyFont="1" applyAlignment="1" applyProtection="1">
      <alignment/>
      <protection/>
    </xf>
    <xf numFmtId="0" fontId="0" fillId="0" borderId="0" xfId="0" applyFont="1" applyBorder="1" applyAlignment="1">
      <alignment textRotation="180"/>
    </xf>
    <xf numFmtId="0" fontId="0" fillId="0" borderId="0" xfId="0" applyFont="1" applyBorder="1" applyAlignment="1">
      <alignment vertical="top" textRotation="180"/>
    </xf>
    <xf numFmtId="0" fontId="71" fillId="0" borderId="0" xfId="0" applyFont="1" applyAlignment="1">
      <alignment/>
    </xf>
    <xf numFmtId="0" fontId="0" fillId="0" borderId="14" xfId="0" applyFont="1" applyBorder="1" applyAlignment="1" applyProtection="1">
      <alignment horizontal="left"/>
      <protection/>
    </xf>
    <xf numFmtId="0" fontId="0" fillId="0" borderId="14" xfId="0" applyFill="1" applyBorder="1" applyAlignment="1">
      <alignment/>
    </xf>
    <xf numFmtId="0" fontId="0" fillId="0" borderId="12" xfId="0" applyFont="1" applyBorder="1" applyAlignment="1" applyProtection="1">
      <alignment horizontal="left"/>
      <protection/>
    </xf>
    <xf numFmtId="0" fontId="0" fillId="0" borderId="15" xfId="0" applyFill="1" applyBorder="1" applyAlignment="1">
      <alignment horizontal="right"/>
    </xf>
    <xf numFmtId="0" fontId="0" fillId="0" borderId="14" xfId="0" applyBorder="1" applyAlignment="1" quotePrefix="1">
      <alignment horizontal="right"/>
    </xf>
    <xf numFmtId="0" fontId="0" fillId="0" borderId="14" xfId="0" applyBorder="1" applyAlignment="1">
      <alignment horizontal="right"/>
    </xf>
    <xf numFmtId="0" fontId="0" fillId="0" borderId="14"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1" fillId="0" borderId="14" xfId="0" applyFont="1" applyBorder="1" applyAlignment="1" applyProtection="1">
      <alignment horizontal="left"/>
      <protection/>
    </xf>
    <xf numFmtId="0" fontId="0" fillId="0" borderId="14" xfId="0" applyFont="1" applyBorder="1" applyAlignment="1">
      <alignment horizontal="center" vertical="top"/>
    </xf>
    <xf numFmtId="0" fontId="0" fillId="0" borderId="14"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13" xfId="0" applyFont="1" applyBorder="1" applyAlignment="1">
      <alignment horizontal="right" vertical="top"/>
    </xf>
    <xf numFmtId="0" fontId="0" fillId="0" borderId="13" xfId="0" applyNumberFormat="1" applyFont="1" applyFill="1" applyBorder="1" applyAlignment="1" applyProtection="1">
      <alignment horizontal="left" vertical="top"/>
      <protection/>
    </xf>
    <xf numFmtId="0" fontId="1" fillId="0" borderId="14" xfId="0" applyNumberFormat="1" applyFont="1" applyFill="1" applyBorder="1" applyAlignment="1" applyProtection="1">
      <alignment vertical="top"/>
      <protection/>
    </xf>
    <xf numFmtId="0" fontId="1" fillId="0" borderId="14" xfId="0" applyFont="1" applyFill="1" applyBorder="1" applyAlignment="1">
      <alignment/>
    </xf>
    <xf numFmtId="0" fontId="1" fillId="0" borderId="18" xfId="0" applyFont="1" applyBorder="1" applyAlignment="1">
      <alignment horizontal="right" vertical="top"/>
    </xf>
    <xf numFmtId="0" fontId="1" fillId="0" borderId="19" xfId="0" applyNumberFormat="1" applyFont="1" applyFill="1" applyBorder="1" applyAlignment="1" applyProtection="1">
      <alignment horizontal="left" vertical="top"/>
      <protection/>
    </xf>
    <xf numFmtId="0" fontId="0" fillId="0" borderId="20" xfId="0" applyBorder="1" applyAlignment="1">
      <alignment horizontal="right"/>
    </xf>
    <xf numFmtId="0" fontId="0" fillId="0" borderId="20" xfId="0" applyBorder="1" applyAlignment="1">
      <alignment horizontal="left"/>
    </xf>
    <xf numFmtId="0" fontId="6" fillId="0" borderId="0" xfId="0" applyFont="1" applyFill="1" applyBorder="1" applyAlignment="1">
      <alignment horizontal="center" vertical="center"/>
    </xf>
    <xf numFmtId="0" fontId="1" fillId="0" borderId="12" xfId="0" applyFont="1" applyBorder="1" applyAlignment="1">
      <alignment horizontal="left" vertical="top"/>
    </xf>
    <xf numFmtId="172" fontId="0" fillId="0" borderId="19" xfId="0" applyNumberFormat="1" applyBorder="1" applyAlignment="1">
      <alignment/>
    </xf>
    <xf numFmtId="0" fontId="1" fillId="0" borderId="20" xfId="0" applyFont="1" applyBorder="1" applyAlignment="1">
      <alignment vertical="top"/>
    </xf>
    <xf numFmtId="0" fontId="0" fillId="0" borderId="0" xfId="0" applyFont="1" applyBorder="1" applyAlignment="1">
      <alignment horizontal="left" vertical="top"/>
    </xf>
    <xf numFmtId="0" fontId="20" fillId="0" borderId="21" xfId="0" applyFont="1" applyBorder="1" applyAlignment="1">
      <alignment/>
    </xf>
    <xf numFmtId="0" fontId="20" fillId="0" borderId="20" xfId="0" applyFont="1" applyBorder="1" applyAlignment="1">
      <alignment/>
    </xf>
    <xf numFmtId="0" fontId="20" fillId="0" borderId="20" xfId="0" applyFont="1" applyBorder="1" applyAlignment="1">
      <alignment wrapText="1"/>
    </xf>
    <xf numFmtId="0" fontId="20" fillId="0" borderId="0" xfId="0" applyFont="1" applyBorder="1" applyAlignment="1">
      <alignment horizontal="right"/>
    </xf>
    <xf numFmtId="0" fontId="20" fillId="0" borderId="3" xfId="0" applyFont="1" applyBorder="1" applyAlignment="1">
      <alignment horizontal="right"/>
    </xf>
    <xf numFmtId="0" fontId="64" fillId="0" borderId="0" xfId="0" applyFont="1" applyAlignment="1">
      <alignment horizontal="justify"/>
    </xf>
    <xf numFmtId="0" fontId="65" fillId="0" borderId="11" xfId="0" applyFont="1" applyBorder="1" applyAlignment="1">
      <alignment horizontal="center"/>
    </xf>
    <xf numFmtId="0" fontId="65" fillId="0" borderId="17" xfId="0" applyFont="1" applyBorder="1" applyAlignment="1">
      <alignment horizontal="center"/>
    </xf>
    <xf numFmtId="0" fontId="0" fillId="0" borderId="24" xfId="0" applyFont="1" applyBorder="1" applyAlignment="1">
      <alignment/>
    </xf>
    <xf numFmtId="0" fontId="0" fillId="0" borderId="21" xfId="0" applyFont="1" applyBorder="1" applyAlignment="1">
      <alignment horizontal="center"/>
    </xf>
    <xf numFmtId="0" fontId="0" fillId="0" borderId="11" xfId="0" applyFont="1" applyBorder="1" applyAlignment="1" applyProtection="1">
      <alignment horizontal="left"/>
      <protection/>
    </xf>
    <xf numFmtId="0" fontId="0" fillId="0" borderId="12" xfId="0" applyFont="1" applyFill="1" applyBorder="1" applyAlignment="1" applyProtection="1">
      <alignment horizontal="left"/>
      <protection/>
    </xf>
    <xf numFmtId="0" fontId="0" fillId="0" borderId="18" xfId="0" applyFont="1" applyBorder="1" applyAlignment="1">
      <alignment horizontal="center"/>
    </xf>
    <xf numFmtId="0" fontId="0" fillId="0" borderId="13" xfId="0" applyFont="1" applyBorder="1" applyAlignment="1" applyProtection="1">
      <alignment horizontal="left"/>
      <protection/>
    </xf>
    <xf numFmtId="2" fontId="0" fillId="0" borderId="0" xfId="0" applyNumberFormat="1" applyFill="1" applyBorder="1" applyAlignment="1">
      <alignment/>
    </xf>
    <xf numFmtId="2" fontId="0" fillId="0" borderId="15" xfId="0" applyNumberFormat="1" applyBorder="1" applyAlignment="1">
      <alignment/>
    </xf>
    <xf numFmtId="2" fontId="0" fillId="0" borderId="13" xfId="0" applyNumberFormat="1" applyBorder="1" applyAlignment="1">
      <alignment/>
    </xf>
    <xf numFmtId="2" fontId="0" fillId="0" borderId="18" xfId="0" applyNumberFormat="1" applyBorder="1" applyAlignment="1">
      <alignment/>
    </xf>
    <xf numFmtId="2" fontId="0" fillId="0" borderId="13" xfId="0" applyNumberFormat="1" applyFill="1" applyBorder="1" applyAlignment="1">
      <alignment/>
    </xf>
    <xf numFmtId="2" fontId="0" fillId="0" borderId="19" xfId="0" applyNumberFormat="1" applyFill="1" applyBorder="1" applyAlignment="1">
      <alignment/>
    </xf>
    <xf numFmtId="0" fontId="0" fillId="0" borderId="0" xfId="0" applyBorder="1" applyAlignment="1">
      <alignment horizontal="center" vertical="center"/>
    </xf>
    <xf numFmtId="0" fontId="0" fillId="0" borderId="0" xfId="0" applyAlignment="1">
      <alignment horizontal="left" textRotation="180"/>
    </xf>
    <xf numFmtId="0" fontId="72" fillId="0" borderId="0" xfId="0" applyFont="1" applyFill="1" applyBorder="1" applyAlignment="1">
      <alignment/>
    </xf>
    <xf numFmtId="0" fontId="0" fillId="0" borderId="24" xfId="0" applyFont="1" applyBorder="1" applyAlignment="1">
      <alignment horizontal="right"/>
    </xf>
    <xf numFmtId="0" fontId="0" fillId="0" borderId="14" xfId="0" applyFont="1" applyBorder="1" applyAlignment="1">
      <alignment horizontal="right"/>
    </xf>
    <xf numFmtId="0" fontId="0" fillId="0" borderId="16" xfId="0" applyBorder="1" applyAlignment="1" quotePrefix="1">
      <alignment vertical="top"/>
    </xf>
    <xf numFmtId="0" fontId="20" fillId="0" borderId="31" xfId="0" applyFont="1" applyBorder="1" applyAlignment="1">
      <alignment vertical="top"/>
    </xf>
    <xf numFmtId="0" fontId="0" fillId="0" borderId="3" xfId="0" applyFont="1" applyFill="1" applyBorder="1" applyAlignment="1">
      <alignment horizontal="right"/>
    </xf>
    <xf numFmtId="0" fontId="0" fillId="0" borderId="19" xfId="0" applyFont="1" applyFill="1" applyBorder="1" applyAlignment="1">
      <alignment horizontal="right"/>
    </xf>
    <xf numFmtId="0" fontId="21" fillId="0" borderId="0" xfId="0" applyFont="1" applyFill="1" applyBorder="1" applyAlignment="1">
      <alignment vertical="top"/>
    </xf>
    <xf numFmtId="0" fontId="1" fillId="0" borderId="13" xfId="0" applyFont="1" applyBorder="1" applyAlignment="1">
      <alignment horizontal="right"/>
    </xf>
    <xf numFmtId="0" fontId="1" fillId="0" borderId="19" xfId="0" applyFont="1" applyBorder="1" applyAlignment="1">
      <alignment horizontal="right"/>
    </xf>
    <xf numFmtId="0" fontId="1" fillId="0" borderId="0" xfId="0" applyFont="1" applyFill="1" applyBorder="1" applyAlignment="1">
      <alignment/>
    </xf>
    <xf numFmtId="172" fontId="0" fillId="0" borderId="0" xfId="0" applyNumberFormat="1" applyFill="1" applyBorder="1" applyAlignment="1">
      <alignment/>
    </xf>
    <xf numFmtId="172" fontId="0" fillId="0" borderId="11" xfId="0" applyNumberFormat="1" applyFill="1" applyBorder="1" applyAlignment="1">
      <alignment/>
    </xf>
    <xf numFmtId="172" fontId="0" fillId="0" borderId="13" xfId="0" applyNumberFormat="1" applyFill="1" applyBorder="1" applyAlignment="1">
      <alignment/>
    </xf>
    <xf numFmtId="0" fontId="20" fillId="0" borderId="17" xfId="0" applyFont="1" applyBorder="1" applyAlignment="1">
      <alignment horizontal="right"/>
    </xf>
    <xf numFmtId="0" fontId="23" fillId="0" borderId="15" xfId="0" applyFont="1" applyBorder="1" applyAlignment="1">
      <alignment vertical="top"/>
    </xf>
    <xf numFmtId="172" fontId="0" fillId="0" borderId="21" xfId="0" applyNumberFormat="1" applyFill="1" applyBorder="1" applyAlignment="1">
      <alignment/>
    </xf>
    <xf numFmtId="0" fontId="20" fillId="0" borderId="20" xfId="0" applyFont="1" applyBorder="1" applyAlignment="1">
      <alignment horizontal="right"/>
    </xf>
    <xf numFmtId="1" fontId="0" fillId="0" borderId="20" xfId="0" applyNumberFormat="1" applyFill="1" applyBorder="1" applyAlignment="1">
      <alignment/>
    </xf>
    <xf numFmtId="172" fontId="0" fillId="0" borderId="15" xfId="0" applyNumberFormat="1" applyFill="1" applyBorder="1" applyAlignment="1">
      <alignment/>
    </xf>
    <xf numFmtId="172" fontId="0" fillId="0" borderId="18" xfId="0" applyNumberFormat="1" applyFill="1" applyBorder="1" applyAlignment="1">
      <alignment/>
    </xf>
    <xf numFmtId="1" fontId="0" fillId="0" borderId="21" xfId="0" applyNumberFormat="1" applyFill="1" applyBorder="1" applyAlignment="1">
      <alignment/>
    </xf>
    <xf numFmtId="1" fontId="0" fillId="0" borderId="15" xfId="0" applyNumberFormat="1" applyFill="1" applyBorder="1" applyAlignment="1">
      <alignment/>
    </xf>
    <xf numFmtId="1" fontId="0" fillId="0" borderId="18" xfId="0" applyNumberFormat="1" applyFill="1" applyBorder="1" applyAlignment="1">
      <alignment/>
    </xf>
    <xf numFmtId="0" fontId="73" fillId="0" borderId="0" xfId="0" applyFont="1" applyAlignment="1">
      <alignment horizontal="center"/>
    </xf>
    <xf numFmtId="0" fontId="74" fillId="0" borderId="0" xfId="0" applyFont="1" applyAlignment="1">
      <alignment horizontal="center"/>
    </xf>
    <xf numFmtId="0" fontId="27" fillId="0" borderId="0" xfId="0" applyFont="1" applyAlignment="1">
      <alignment horizontal="justify" vertical="top"/>
    </xf>
    <xf numFmtId="0" fontId="20" fillId="0" borderId="0" xfId="0" applyFont="1" applyAlignment="1">
      <alignment horizontal="justify" vertical="top"/>
    </xf>
    <xf numFmtId="0" fontId="7" fillId="0" borderId="0" xfId="0" applyFont="1" applyAlignment="1">
      <alignment horizontal="center" wrapText="1"/>
    </xf>
    <xf numFmtId="0" fontId="7" fillId="0" borderId="0" xfId="0" applyFont="1" applyAlignment="1">
      <alignment horizontal="left"/>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24" xfId="0" applyFont="1" applyBorder="1" applyAlignment="1">
      <alignment horizontal="left" vertical="top"/>
    </xf>
    <xf numFmtId="0" fontId="1" fillId="0" borderId="22" xfId="0" applyFont="1" applyBorder="1" applyAlignment="1">
      <alignment horizontal="right" vertical="top"/>
    </xf>
    <xf numFmtId="0" fontId="1" fillId="0" borderId="24" xfId="0" applyFont="1" applyBorder="1" applyAlignment="1">
      <alignment horizontal="right" vertical="top"/>
    </xf>
    <xf numFmtId="0" fontId="1" fillId="0" borderId="22" xfId="0" applyFont="1" applyBorder="1" applyAlignment="1">
      <alignment horizontal="right" vertical="top" wrapText="1"/>
    </xf>
    <xf numFmtId="0" fontId="1" fillId="0" borderId="24" xfId="0" applyFont="1" applyBorder="1" applyAlignment="1">
      <alignment horizontal="right" vertical="top" wrapText="1"/>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22" xfId="0" applyFont="1" applyBorder="1" applyAlignment="1">
      <alignment horizontal="center" vertical="top" wrapText="1"/>
    </xf>
    <xf numFmtId="0" fontId="1" fillId="0" borderId="24" xfId="0" applyFont="1" applyBorder="1" applyAlignment="1">
      <alignment horizontal="center" vertical="top" wrapText="1"/>
    </xf>
    <xf numFmtId="0" fontId="0" fillId="0" borderId="21" xfId="0" applyBorder="1" applyAlignment="1">
      <alignment horizontal="left"/>
    </xf>
    <xf numFmtId="0" fontId="0" fillId="0" borderId="20" xfId="0" applyBorder="1" applyAlignment="1">
      <alignment horizontal="left"/>
    </xf>
    <xf numFmtId="0" fontId="0" fillId="0" borderId="17" xfId="0" applyBorder="1" applyAlignment="1">
      <alignment horizontal="left"/>
    </xf>
    <xf numFmtId="180" fontId="0" fillId="0" borderId="21" xfId="0" applyNumberFormat="1" applyBorder="1" applyAlignment="1">
      <alignment horizontal="right"/>
    </xf>
    <xf numFmtId="180" fontId="0" fillId="0" borderId="17" xfId="0" applyNumberFormat="1" applyBorder="1" applyAlignment="1">
      <alignment horizontal="right"/>
    </xf>
    <xf numFmtId="2" fontId="0" fillId="0" borderId="21" xfId="0" applyNumberFormat="1" applyBorder="1" applyAlignment="1">
      <alignment horizontal="right"/>
    </xf>
    <xf numFmtId="2" fontId="0" fillId="0" borderId="17" xfId="0" applyNumberFormat="1" applyBorder="1" applyAlignment="1">
      <alignment horizontal="right"/>
    </xf>
    <xf numFmtId="0" fontId="0" fillId="0" borderId="15"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180" fontId="0" fillId="0" borderId="15" xfId="0" applyNumberFormat="1" applyBorder="1" applyAlignment="1">
      <alignment horizontal="right"/>
    </xf>
    <xf numFmtId="180" fontId="0" fillId="0" borderId="16" xfId="0" applyNumberFormat="1" applyBorder="1" applyAlignment="1">
      <alignment horizontal="right"/>
    </xf>
    <xf numFmtId="2" fontId="0" fillId="0" borderId="15" xfId="0" applyNumberFormat="1" applyBorder="1" applyAlignment="1">
      <alignment horizontal="right"/>
    </xf>
    <xf numFmtId="2" fontId="0" fillId="0" borderId="16" xfId="0" applyNumberFormat="1" applyBorder="1" applyAlignment="1">
      <alignment horizontal="right"/>
    </xf>
    <xf numFmtId="0" fontId="0" fillId="0" borderId="3" xfId="0" applyBorder="1" applyAlignment="1">
      <alignment horizontal="left"/>
    </xf>
    <xf numFmtId="0" fontId="0" fillId="0" borderId="19" xfId="0" applyBorder="1" applyAlignment="1">
      <alignment horizontal="left"/>
    </xf>
    <xf numFmtId="0" fontId="0" fillId="0" borderId="18" xfId="0" applyBorder="1" applyAlignment="1">
      <alignment horizontal="right"/>
    </xf>
    <xf numFmtId="0" fontId="0" fillId="0" borderId="19" xfId="0" applyBorder="1" applyAlignment="1">
      <alignment horizontal="right"/>
    </xf>
    <xf numFmtId="0" fontId="0" fillId="0" borderId="3" xfId="0" applyBorder="1" applyAlignment="1">
      <alignment horizontal="right"/>
    </xf>
    <xf numFmtId="0" fontId="0" fillId="0" borderId="0" xfId="0" applyAlignment="1">
      <alignment horizontal="left"/>
    </xf>
    <xf numFmtId="0" fontId="20" fillId="0" borderId="0" xfId="0" applyFont="1" applyAlignment="1">
      <alignment horizontal="justify" wrapText="1"/>
    </xf>
    <xf numFmtId="0" fontId="20" fillId="0" borderId="0" xfId="0" applyFont="1" applyAlignment="1">
      <alignment horizontal="justify" vertical="top" wrapText="1"/>
    </xf>
    <xf numFmtId="0" fontId="55" fillId="0" borderId="0" xfId="0" applyFont="1" applyAlignment="1">
      <alignment horizontal="justify"/>
    </xf>
    <xf numFmtId="0" fontId="55" fillId="0" borderId="0" xfId="0" applyFont="1" applyAlignment="1">
      <alignment horizontal="justify" vertical="top"/>
    </xf>
    <xf numFmtId="0" fontId="20" fillId="0" borderId="0" xfId="0" applyFont="1" applyAlignment="1">
      <alignment vertical="top"/>
    </xf>
    <xf numFmtId="0" fontId="20" fillId="0" borderId="0" xfId="0" applyFont="1" applyAlignment="1">
      <alignment horizontal="justify"/>
    </xf>
    <xf numFmtId="0" fontId="7" fillId="0" borderId="0" xfId="0" applyFont="1" applyAlignment="1">
      <alignment horizontal="center"/>
    </xf>
    <xf numFmtId="0" fontId="0" fillId="0" borderId="0" xfId="0" applyAlignment="1">
      <alignment horizontal="right" textRotation="180"/>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xf>
    <xf numFmtId="0" fontId="1" fillId="0" borderId="20" xfId="0" applyFont="1" applyBorder="1" applyAlignment="1">
      <alignment horizontal="center"/>
    </xf>
    <xf numFmtId="0" fontId="1" fillId="0" borderId="17" xfId="0" applyFont="1" applyBorder="1" applyAlignment="1">
      <alignment horizontal="center"/>
    </xf>
    <xf numFmtId="0" fontId="1" fillId="0" borderId="21" xfId="0" applyFont="1" applyBorder="1" applyAlignment="1">
      <alignment horizontal="center" vertical="top" wrapText="1"/>
    </xf>
    <xf numFmtId="0" fontId="1" fillId="0" borderId="17"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vertical="top"/>
    </xf>
    <xf numFmtId="0" fontId="1" fillId="0" borderId="19" xfId="0" applyFont="1" applyBorder="1" applyAlignment="1">
      <alignment horizontal="center" vertical="top"/>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quotePrefix="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7" fillId="0" borderId="0" xfId="0" applyFont="1" applyAlignment="1">
      <alignment horizontal="justify"/>
    </xf>
    <xf numFmtId="0" fontId="0" fillId="0" borderId="0" xfId="0" applyNumberFormat="1" applyAlignment="1">
      <alignment horizontal="justify" vertical="top" wrapText="1"/>
    </xf>
    <xf numFmtId="0" fontId="0" fillId="0" borderId="0" xfId="0" applyAlignment="1">
      <alignment horizontal="justify" vertical="top" wrapText="1"/>
    </xf>
    <xf numFmtId="0" fontId="23" fillId="0" borderId="0" xfId="0" applyFont="1" applyAlignment="1">
      <alignment horizontal="justify"/>
    </xf>
    <xf numFmtId="0" fontId="7" fillId="0" borderId="0" xfId="0" applyFont="1" applyBorder="1" applyAlignment="1">
      <alignment horizontal="center" wrapText="1"/>
    </xf>
    <xf numFmtId="0" fontId="8" fillId="0" borderId="0" xfId="0" applyFont="1" applyAlignment="1">
      <alignment horizontal="center"/>
    </xf>
    <xf numFmtId="0" fontId="1" fillId="0" borderId="0" xfId="0" applyFont="1" applyBorder="1" applyAlignment="1">
      <alignment horizontal="right"/>
    </xf>
    <xf numFmtId="0" fontId="1" fillId="0" borderId="21" xfId="0" applyFont="1" applyBorder="1" applyAlignment="1">
      <alignment horizontal="center" vertical="top"/>
    </xf>
    <xf numFmtId="0" fontId="1" fillId="0" borderId="20" xfId="0" applyFont="1" applyBorder="1" applyAlignment="1">
      <alignment horizontal="center" vertical="top"/>
    </xf>
    <xf numFmtId="0" fontId="1" fillId="0" borderId="17" xfId="0" applyFont="1" applyBorder="1" applyAlignment="1">
      <alignment horizontal="center" vertical="top"/>
    </xf>
    <xf numFmtId="0" fontId="1" fillId="0" borderId="3" xfId="0" applyFont="1" applyBorder="1" applyAlignment="1">
      <alignment horizontal="center" vertical="top"/>
    </xf>
    <xf numFmtId="0" fontId="1" fillId="0" borderId="18" xfId="0" applyFont="1" applyBorder="1" applyAlignment="1">
      <alignment/>
    </xf>
    <xf numFmtId="0" fontId="1" fillId="0" borderId="19" xfId="0" applyFont="1" applyBorder="1" applyAlignment="1">
      <alignment/>
    </xf>
    <xf numFmtId="0" fontId="1" fillId="0" borderId="21" xfId="0" applyFont="1" applyBorder="1" applyAlignment="1">
      <alignment vertical="top"/>
    </xf>
    <xf numFmtId="0" fontId="1" fillId="0" borderId="17" xfId="0" applyFont="1" applyBorder="1" applyAlignment="1">
      <alignment vertical="top"/>
    </xf>
    <xf numFmtId="0" fontId="1" fillId="0" borderId="15" xfId="0" applyFont="1" applyBorder="1" applyAlignment="1">
      <alignment vertical="top"/>
    </xf>
    <xf numFmtId="0" fontId="1" fillId="0" borderId="16" xfId="0" applyFont="1" applyBorder="1" applyAlignment="1">
      <alignment vertical="top"/>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8" xfId="0" applyFont="1" applyBorder="1" applyAlignment="1">
      <alignment vertical="top"/>
    </xf>
    <xf numFmtId="0" fontId="1" fillId="0" borderId="19" xfId="0" applyFont="1" applyBorder="1" applyAlignment="1">
      <alignment vertical="top"/>
    </xf>
    <xf numFmtId="0" fontId="23" fillId="0" borderId="0" xfId="0" applyFont="1" applyAlignment="1">
      <alignment horizontal="justify" vertical="top"/>
    </xf>
    <xf numFmtId="0" fontId="27" fillId="0" borderId="32" xfId="0" applyFont="1" applyBorder="1" applyAlignment="1">
      <alignment/>
    </xf>
    <xf numFmtId="0" fontId="27" fillId="0" borderId="3" xfId="0" applyFont="1" applyBorder="1" applyAlignment="1">
      <alignment/>
    </xf>
    <xf numFmtId="0" fontId="23" fillId="0" borderId="20" xfId="0" applyFont="1" applyBorder="1" applyAlignment="1">
      <alignment horizontal="right"/>
    </xf>
    <xf numFmtId="0" fontId="23" fillId="0" borderId="17" xfId="0" applyFont="1" applyBorder="1" applyAlignment="1">
      <alignment horizontal="right"/>
    </xf>
    <xf numFmtId="0" fontId="23" fillId="0" borderId="21" xfId="0" applyFont="1" applyBorder="1" applyAlignment="1">
      <alignment horizontal="center"/>
    </xf>
    <xf numFmtId="0" fontId="23" fillId="0" borderId="17" xfId="0" applyFont="1" applyBorder="1" applyAlignment="1">
      <alignment horizontal="center"/>
    </xf>
    <xf numFmtId="0" fontId="23" fillId="0" borderId="20" xfId="0" applyFont="1" applyBorder="1" applyAlignment="1">
      <alignment horizontal="center"/>
    </xf>
    <xf numFmtId="0" fontId="20" fillId="0" borderId="0" xfId="0" applyFont="1" applyAlignment="1">
      <alignment vertical="top" wrapText="1"/>
    </xf>
    <xf numFmtId="0" fontId="20" fillId="0" borderId="0" xfId="0" applyFont="1" applyBorder="1" applyAlignment="1">
      <alignment/>
    </xf>
    <xf numFmtId="0" fontId="20" fillId="0" borderId="0" xfId="0" applyFont="1" applyAlignment="1">
      <alignment/>
    </xf>
    <xf numFmtId="0" fontId="27" fillId="0" borderId="0" xfId="0" applyFont="1" applyBorder="1" applyAlignment="1">
      <alignment horizontal="left"/>
    </xf>
    <xf numFmtId="0" fontId="23" fillId="0" borderId="14" xfId="0" applyFont="1" applyBorder="1" applyAlignment="1">
      <alignment horizontal="center" vertical="top" wrapText="1"/>
    </xf>
    <xf numFmtId="0" fontId="20" fillId="0" borderId="14" xfId="0" applyFont="1" applyBorder="1" applyAlignment="1">
      <alignment/>
    </xf>
    <xf numFmtId="0" fontId="20" fillId="0" borderId="0" xfId="0" applyFont="1" applyAlignment="1">
      <alignment wrapText="1"/>
    </xf>
    <xf numFmtId="0" fontId="7" fillId="0" borderId="0" xfId="0" applyFont="1" applyAlignment="1">
      <alignment horizontal="center"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xf>
    <xf numFmtId="0" fontId="7" fillId="0" borderId="0" xfId="0" applyFont="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0" fillId="0" borderId="0" xfId="0" applyFont="1" applyAlignment="1">
      <alignment wrapText="1"/>
    </xf>
    <xf numFmtId="0" fontId="0" fillId="0" borderId="20" xfId="0" applyNumberFormat="1" applyFont="1" applyFill="1" applyBorder="1" applyAlignment="1" applyProtection="1">
      <alignment horizontal="left" vertical="top" wrapText="1"/>
      <protection/>
    </xf>
    <xf numFmtId="0" fontId="23" fillId="0" borderId="0" xfId="0" applyFont="1" applyAlignment="1">
      <alignment horizontal="justify" wrapText="1"/>
    </xf>
    <xf numFmtId="0" fontId="6" fillId="0" borderId="3" xfId="0" applyFont="1" applyBorder="1" applyAlignment="1">
      <alignment horizontal="right"/>
    </xf>
    <xf numFmtId="0" fontId="1" fillId="0" borderId="17"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center" vertical="top" wrapText="1"/>
    </xf>
    <xf numFmtId="0" fontId="1" fillId="0" borderId="23" xfId="0" applyFont="1" applyBorder="1" applyAlignment="1">
      <alignment horizontal="center" vertical="top" wrapText="1"/>
    </xf>
    <xf numFmtId="0" fontId="1" fillId="0" borderId="20" xfId="0" applyFont="1" applyBorder="1" applyAlignment="1">
      <alignment horizontal="center" vertical="top" wrapText="1"/>
    </xf>
    <xf numFmtId="0" fontId="23" fillId="0" borderId="0" xfId="0" applyFont="1" applyAlignment="1">
      <alignment horizontal="justify" vertical="top" wrapText="1"/>
    </xf>
    <xf numFmtId="0" fontId="53" fillId="0" borderId="0" xfId="0" applyFont="1" applyAlignment="1">
      <alignment horizontal="justify"/>
    </xf>
    <xf numFmtId="0" fontId="23" fillId="0" borderId="0" xfId="0" applyFont="1" applyAlignment="1">
      <alignment wrapText="1"/>
    </xf>
    <xf numFmtId="0" fontId="0" fillId="0" borderId="0" xfId="0" applyFont="1" applyAlignment="1">
      <alignment horizontal="left"/>
    </xf>
    <xf numFmtId="0" fontId="0" fillId="0" borderId="0" xfId="0" applyAlignment="1">
      <alignment wrapText="1"/>
    </xf>
    <xf numFmtId="0" fontId="1" fillId="0" borderId="11" xfId="0" applyFont="1" applyBorder="1" applyAlignment="1">
      <alignment horizontal="left" vertical="top"/>
    </xf>
    <xf numFmtId="0" fontId="1" fillId="0" borderId="13" xfId="0" applyFont="1" applyBorder="1" applyAlignment="1">
      <alignment horizontal="left" vertical="top"/>
    </xf>
    <xf numFmtId="0" fontId="1" fillId="0" borderId="23" xfId="0" applyFont="1" applyBorder="1" applyAlignment="1">
      <alignment horizontal="center"/>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0" xfId="0" applyFont="1" applyBorder="1" applyAlignment="1">
      <alignment wrapText="1"/>
    </xf>
    <xf numFmtId="0" fontId="0" fillId="0" borderId="0" xfId="0" applyFont="1" applyBorder="1" applyAlignment="1">
      <alignment wrapText="1"/>
    </xf>
    <xf numFmtId="0" fontId="0" fillId="0" borderId="0" xfId="0" applyAlignment="1">
      <alignment horizontal="right" wrapText="1"/>
    </xf>
    <xf numFmtId="0" fontId="8" fillId="0" borderId="0" xfId="0" applyFont="1" applyBorder="1" applyAlignment="1" applyProtection="1">
      <alignment horizontal="center"/>
      <protection/>
    </xf>
    <xf numFmtId="0" fontId="0" fillId="0" borderId="0" xfId="0" applyFont="1" applyBorder="1" applyAlignment="1">
      <alignment horizontal="left" vertical="top" textRotation="180"/>
    </xf>
    <xf numFmtId="0" fontId="1" fillId="0" borderId="21" xfId="0" applyFont="1" applyBorder="1" applyAlignment="1" applyProtection="1">
      <alignment horizontal="center" vertical="top" wrapText="1"/>
      <protection/>
    </xf>
    <xf numFmtId="0" fontId="1" fillId="0" borderId="15" xfId="0" applyFont="1" applyBorder="1" applyAlignment="1" applyProtection="1">
      <alignment horizontal="center" vertical="top" wrapText="1"/>
      <protection/>
    </xf>
    <xf numFmtId="0" fontId="1" fillId="0" borderId="18"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13" xfId="0" applyFont="1" applyBorder="1" applyAlignment="1" applyProtection="1">
      <alignment horizontal="center" vertical="top" wrapText="1"/>
      <protection/>
    </xf>
    <xf numFmtId="0" fontId="1" fillId="0" borderId="22" xfId="0" applyFont="1" applyBorder="1" applyAlignment="1" applyProtection="1">
      <alignment horizontal="center" vertical="top" wrapText="1"/>
      <protection/>
    </xf>
    <xf numFmtId="0" fontId="1" fillId="0" borderId="24" xfId="0" applyFont="1" applyBorder="1" applyAlignment="1" applyProtection="1">
      <alignment horizontal="center" vertical="top" wrapText="1"/>
      <protection/>
    </xf>
    <xf numFmtId="0" fontId="0" fillId="0" borderId="0" xfId="0" applyFont="1" applyBorder="1" applyAlignment="1">
      <alignment horizontal="right" vertical="top" textRotation="180"/>
    </xf>
    <xf numFmtId="0" fontId="1" fillId="0" borderId="17" xfId="0" applyFont="1" applyBorder="1" applyAlignment="1" applyProtection="1">
      <alignment horizontal="center" vertical="top" wrapText="1"/>
      <protection/>
    </xf>
    <xf numFmtId="0" fontId="1" fillId="0" borderId="19" xfId="0" applyFont="1" applyBorder="1" applyAlignment="1" applyProtection="1">
      <alignment horizontal="center" vertical="top" wrapText="1"/>
      <protection/>
    </xf>
    <xf numFmtId="0" fontId="24" fillId="0" borderId="20" xfId="0" applyFont="1" applyBorder="1" applyAlignment="1">
      <alignment horizontal="left"/>
    </xf>
    <xf numFmtId="0" fontId="23" fillId="0" borderId="0" xfId="0" applyFont="1" applyAlignment="1">
      <alignment horizontal="left" vertical="top" wrapText="1"/>
    </xf>
    <xf numFmtId="0" fontId="27" fillId="0" borderId="30" xfId="0" applyFont="1" applyBorder="1" applyAlignment="1">
      <alignment horizontal="center" wrapText="1"/>
    </xf>
    <xf numFmtId="0" fontId="0" fillId="0" borderId="0" xfId="0" applyAlignment="1">
      <alignment horizontal="center" wrapText="1"/>
    </xf>
    <xf numFmtId="0" fontId="23" fillId="0" borderId="14" xfId="0" applyFont="1" applyBorder="1" applyAlignment="1">
      <alignment vertical="top"/>
    </xf>
    <xf numFmtId="0" fontId="0" fillId="0" borderId="0" xfId="0" applyNumberFormat="1" applyAlignment="1">
      <alignment vertical="top" wrapText="1"/>
    </xf>
    <xf numFmtId="0" fontId="7" fillId="0" borderId="0" xfId="0" applyFont="1" applyAlignment="1">
      <alignment horizontal="center" vertical="top"/>
    </xf>
    <xf numFmtId="0" fontId="1" fillId="0" borderId="0" xfId="0" applyFont="1" applyAlignment="1">
      <alignment horizontal="center"/>
    </xf>
    <xf numFmtId="0" fontId="6" fillId="0" borderId="0" xfId="0" applyFont="1" applyAlignment="1">
      <alignment horizontal="right"/>
    </xf>
    <xf numFmtId="0" fontId="1" fillId="0" borderId="3" xfId="0" applyFont="1" applyBorder="1" applyAlignment="1">
      <alignment horizontal="right"/>
    </xf>
    <xf numFmtId="0" fontId="1" fillId="0" borderId="11" xfId="0" applyFont="1" applyBorder="1" applyAlignment="1">
      <alignment horizontal="center" vertical="top"/>
    </xf>
    <xf numFmtId="0" fontId="1" fillId="0" borderId="13"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left"/>
    </xf>
    <xf numFmtId="0" fontId="7" fillId="0" borderId="0" xfId="0" applyFont="1" applyAlignment="1" applyProtection="1">
      <alignment horizontal="center"/>
      <protection/>
    </xf>
    <xf numFmtId="0" fontId="1" fillId="0" borderId="3" xfId="0" applyFont="1" applyBorder="1" applyAlignment="1" applyProtection="1">
      <alignment horizontal="right"/>
      <protection/>
    </xf>
    <xf numFmtId="0" fontId="2" fillId="0" borderId="3" xfId="0" applyFont="1" applyBorder="1" applyAlignment="1">
      <alignment horizontal="right"/>
    </xf>
    <xf numFmtId="0" fontId="1" fillId="0" borderId="14" xfId="0" applyFont="1" applyBorder="1" applyAlignment="1">
      <alignment horizontal="center" vertical="top"/>
    </xf>
    <xf numFmtId="0" fontId="1" fillId="0" borderId="14" xfId="0" applyFont="1" applyBorder="1" applyAlignment="1">
      <alignment vertical="top"/>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left" wrapText="1"/>
    </xf>
    <xf numFmtId="2" fontId="10" fillId="0" borderId="20" xfId="0" applyNumberFormat="1" applyFont="1" applyFill="1" applyBorder="1" applyAlignment="1" applyProtection="1">
      <alignment horizontal="center"/>
      <protection/>
    </xf>
    <xf numFmtId="2" fontId="10" fillId="0" borderId="17" xfId="0" applyNumberFormat="1" applyFont="1" applyFill="1" applyBorder="1" applyAlignment="1" applyProtection="1">
      <alignment horizontal="center"/>
      <protection/>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12" fillId="0" borderId="0" xfId="0" applyFont="1" applyAlignment="1">
      <alignment horizontal="center" wrapText="1"/>
    </xf>
    <xf numFmtId="0" fontId="2" fillId="0" borderId="21" xfId="0" applyFont="1" applyBorder="1" applyAlignment="1">
      <alignment horizontal="center" vertical="top"/>
    </xf>
    <xf numFmtId="0" fontId="2" fillId="0" borderId="20" xfId="0" applyFont="1" applyBorder="1" applyAlignment="1">
      <alignment horizontal="center" vertical="top"/>
    </xf>
    <xf numFmtId="0" fontId="2" fillId="0" borderId="17" xfId="0" applyFont="1" applyBorder="1" applyAlignment="1">
      <alignment horizontal="center" vertical="top"/>
    </xf>
    <xf numFmtId="0" fontId="2" fillId="0" borderId="21"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12" fillId="0" borderId="0" xfId="0" applyFont="1" applyAlignment="1">
      <alignment horizontal="center"/>
    </xf>
    <xf numFmtId="0" fontId="11" fillId="0" borderId="3" xfId="0" applyFont="1" applyBorder="1" applyAlignment="1">
      <alignment horizontal="right"/>
    </xf>
    <xf numFmtId="0" fontId="2" fillId="0" borderId="21" xfId="0" applyFont="1" applyBorder="1" applyAlignment="1">
      <alignment horizontal="left"/>
    </xf>
    <xf numFmtId="0" fontId="2" fillId="0" borderId="20" xfId="0" applyFont="1" applyBorder="1" applyAlignment="1">
      <alignment horizontal="left"/>
    </xf>
    <xf numFmtId="0" fontId="2" fillId="0" borderId="17" xfId="0" applyFont="1" applyBorder="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wrapText="1"/>
    </xf>
    <xf numFmtId="0" fontId="37" fillId="0" borderId="0" xfId="0" applyFont="1" applyAlignment="1">
      <alignment/>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1" fillId="0" borderId="14" xfId="0" applyFont="1" applyBorder="1" applyAlignment="1">
      <alignment horizontal="center" vertical="top" wrapText="1"/>
    </xf>
    <xf numFmtId="0" fontId="8" fillId="0" borderId="0" xfId="0" applyFont="1" applyAlignment="1">
      <alignment horizontal="center" wrapText="1"/>
    </xf>
    <xf numFmtId="0" fontId="7" fillId="0" borderId="0" xfId="0" applyFont="1" applyAlignment="1">
      <alignment horizontal="left"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1" xfId="0" applyFont="1" applyBorder="1" applyAlignment="1">
      <alignment vertical="top" wrapText="1"/>
    </xf>
    <xf numFmtId="0" fontId="1" fillId="0" borderId="13" xfId="0" applyFont="1" applyBorder="1" applyAlignment="1">
      <alignment vertical="top" wrapText="1"/>
    </xf>
    <xf numFmtId="0" fontId="0" fillId="0" borderId="13" xfId="0" applyBorder="1" applyAlignment="1">
      <alignment vertical="center"/>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1" fillId="0" borderId="18" xfId="0" applyFont="1" applyBorder="1" applyAlignment="1">
      <alignment horizontal="center" vertical="top" wrapText="1"/>
    </xf>
    <xf numFmtId="0" fontId="6" fillId="0" borderId="0" xfId="0" applyFont="1" applyBorder="1" applyAlignment="1">
      <alignment horizontal="right"/>
    </xf>
    <xf numFmtId="0" fontId="6" fillId="0" borderId="3" xfId="0" applyFont="1" applyBorder="1" applyAlignment="1">
      <alignment horizontal="center"/>
    </xf>
    <xf numFmtId="0" fontId="0" fillId="0" borderId="12" xfId="0" applyBorder="1" applyAlignment="1">
      <alignment horizontal="center" vertical="top" wrapText="1"/>
    </xf>
    <xf numFmtId="0" fontId="0" fillId="0" borderId="0" xfId="0" applyAlignment="1">
      <alignment horizontal="left" wrapText="1" indent="1"/>
    </xf>
    <xf numFmtId="0" fontId="1" fillId="0" borderId="19" xfId="0" applyFont="1" applyBorder="1" applyAlignment="1">
      <alignment horizontal="center"/>
    </xf>
    <xf numFmtId="0" fontId="1" fillId="0" borderId="16" xfId="0" applyFont="1" applyBorder="1" applyAlignment="1">
      <alignment horizontal="center" vertical="top"/>
    </xf>
    <xf numFmtId="0" fontId="43" fillId="0" borderId="0" xfId="0" applyFont="1" applyAlignment="1">
      <alignment horizontal="justify" vertical="top"/>
    </xf>
    <xf numFmtId="0" fontId="0" fillId="0" borderId="21" xfId="0" applyBorder="1" applyAlignment="1">
      <alignment vertical="top" wrapText="1"/>
    </xf>
    <xf numFmtId="0" fontId="0" fillId="0" borderId="18" xfId="0" applyBorder="1" applyAlignment="1">
      <alignment vertical="top" wrapText="1"/>
    </xf>
    <xf numFmtId="0" fontId="0" fillId="0" borderId="21" xfId="0" applyFont="1" applyBorder="1" applyAlignment="1">
      <alignment vertical="top" wrapText="1"/>
    </xf>
    <xf numFmtId="0" fontId="1" fillId="0" borderId="18" xfId="0" applyFont="1" applyBorder="1" applyAlignment="1">
      <alignment horizontal="center"/>
    </xf>
    <xf numFmtId="0" fontId="1" fillId="0" borderId="3" xfId="0" applyFont="1" applyBorder="1" applyAlignment="1">
      <alignment horizontal="center"/>
    </xf>
    <xf numFmtId="0" fontId="0" fillId="0" borderId="23" xfId="0" applyFont="1" applyBorder="1" applyAlignment="1">
      <alignment horizontal="center" wrapText="1"/>
    </xf>
    <xf numFmtId="0" fontId="0" fillId="0" borderId="23" xfId="0" applyBorder="1" applyAlignment="1">
      <alignment horizontal="center" wrapText="1"/>
    </xf>
    <xf numFmtId="1" fontId="0" fillId="0" borderId="15" xfId="0" applyNumberFormat="1" applyFill="1" applyBorder="1" applyAlignment="1">
      <alignment horizontal="center" wrapText="1"/>
    </xf>
    <xf numFmtId="1" fontId="0" fillId="0" borderId="16" xfId="0" applyNumberFormat="1" applyBorder="1" applyAlignment="1">
      <alignment horizontal="center" wrapText="1"/>
    </xf>
    <xf numFmtId="0" fontId="0" fillId="0" borderId="22" xfId="0" applyBorder="1" applyAlignment="1">
      <alignment horizontal="right"/>
    </xf>
    <xf numFmtId="0" fontId="0" fillId="0" borderId="24" xfId="0" applyBorder="1" applyAlignment="1">
      <alignment horizontal="right"/>
    </xf>
    <xf numFmtId="0" fontId="29" fillId="0" borderId="0" xfId="0" applyFont="1" applyAlignment="1">
      <alignment horizontal="center" wrapText="1"/>
    </xf>
    <xf numFmtId="2" fontId="1" fillId="0" borderId="0" xfId="0" applyNumberFormat="1" applyFont="1" applyBorder="1" applyAlignment="1">
      <alignment horizontal="right"/>
    </xf>
    <xf numFmtId="2" fontId="1" fillId="0" borderId="16" xfId="0" applyNumberFormat="1" applyFont="1" applyBorder="1" applyAlignment="1">
      <alignment horizontal="right"/>
    </xf>
    <xf numFmtId="2" fontId="0" fillId="0" borderId="0" xfId="0" applyNumberFormat="1" applyFill="1" applyBorder="1" applyAlignment="1">
      <alignment horizontal="right"/>
    </xf>
    <xf numFmtId="2" fontId="0" fillId="0" borderId="16" xfId="0" applyNumberFormat="1" applyFill="1" applyBorder="1" applyAlignment="1">
      <alignment horizontal="right"/>
    </xf>
    <xf numFmtId="2" fontId="0" fillId="0" borderId="3" xfId="0" applyNumberFormat="1" applyFill="1" applyBorder="1" applyAlignment="1">
      <alignment horizontal="right"/>
    </xf>
    <xf numFmtId="2" fontId="0" fillId="0" borderId="19" xfId="0" applyNumberFormat="1" applyFill="1" applyBorder="1" applyAlignment="1">
      <alignment horizontal="right"/>
    </xf>
    <xf numFmtId="0" fontId="0" fillId="0" borderId="0" xfId="0" applyFont="1" applyBorder="1" applyAlignment="1">
      <alignment horizontal="left"/>
    </xf>
    <xf numFmtId="0" fontId="0" fillId="0" borderId="15" xfId="0" applyFont="1" applyBorder="1" applyAlignment="1">
      <alignment horizontal="left"/>
    </xf>
    <xf numFmtId="0" fontId="0" fillId="0" borderId="18" xfId="0" applyBorder="1" applyAlignment="1">
      <alignment horizontal="left" wrapText="1"/>
    </xf>
    <xf numFmtId="0" fontId="0" fillId="0" borderId="3"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justify" wrapText="1"/>
    </xf>
    <xf numFmtId="0" fontId="0" fillId="0" borderId="0" xfId="0" applyBorder="1" applyAlignment="1">
      <alignment horizontal="left" wrapText="1"/>
    </xf>
    <xf numFmtId="0" fontId="0" fillId="0" borderId="0" xfId="0" applyAlignment="1" quotePrefix="1">
      <alignment horizontal="center"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20" fillId="0" borderId="14" xfId="0" applyFont="1" applyBorder="1" applyAlignment="1">
      <alignment horizontal="center" vertical="top"/>
    </xf>
    <xf numFmtId="0" fontId="23" fillId="0" borderId="14" xfId="0" applyFont="1" applyBorder="1" applyAlignment="1">
      <alignment horizontal="center" vertical="top"/>
    </xf>
    <xf numFmtId="0" fontId="20" fillId="0" borderId="33" xfId="0" applyFont="1" applyBorder="1" applyAlignment="1">
      <alignment vertical="top"/>
    </xf>
    <xf numFmtId="0" fontId="23" fillId="0" borderId="27" xfId="0" applyFont="1" applyBorder="1" applyAlignment="1">
      <alignment horizontal="justify" vertical="top"/>
    </xf>
    <xf numFmtId="0" fontId="49" fillId="0" borderId="30" xfId="0" applyFont="1" applyBorder="1" applyAlignment="1">
      <alignment vertical="top"/>
    </xf>
    <xf numFmtId="0" fontId="49" fillId="0" borderId="0" xfId="0" applyFont="1" applyBorder="1" applyAlignment="1">
      <alignment vertical="top"/>
    </xf>
    <xf numFmtId="0" fontId="20" fillId="0" borderId="34" xfId="0" applyFont="1" applyBorder="1" applyAlignment="1">
      <alignment horizontal="center" vertical="top"/>
    </xf>
    <xf numFmtId="0" fontId="20" fillId="0" borderId="35" xfId="0" applyFont="1" applyBorder="1" applyAlignment="1">
      <alignment horizontal="center" vertical="top"/>
    </xf>
    <xf numFmtId="0" fontId="23" fillId="0" borderId="34" xfId="0" applyFont="1" applyBorder="1" applyAlignment="1">
      <alignment horizontal="center" vertical="top"/>
    </xf>
    <xf numFmtId="0" fontId="23" fillId="0" borderId="35" xfId="0" applyFont="1" applyBorder="1" applyAlignment="1">
      <alignment horizontal="center" vertical="top"/>
    </xf>
    <xf numFmtId="0" fontId="23" fillId="0" borderId="34" xfId="0" applyFont="1" applyBorder="1" applyAlignment="1">
      <alignment horizontal="center" vertical="top" wrapText="1"/>
    </xf>
    <xf numFmtId="0" fontId="23" fillId="0" borderId="35" xfId="0" applyFont="1" applyBorder="1" applyAlignment="1">
      <alignment horizontal="center" vertical="top" wrapText="1"/>
    </xf>
    <xf numFmtId="0" fontId="27" fillId="0" borderId="36" xfId="0" applyFont="1" applyBorder="1" applyAlignment="1">
      <alignment horizontal="center" vertical="top" wrapText="1"/>
    </xf>
    <xf numFmtId="0" fontId="27" fillId="0" borderId="33" xfId="0" applyFont="1" applyBorder="1" applyAlignment="1">
      <alignment horizontal="center" vertical="top" wrapText="1"/>
    </xf>
    <xf numFmtId="0" fontId="27" fillId="0" borderId="25" xfId="0" applyFont="1" applyBorder="1" applyAlignment="1">
      <alignment horizontal="center" vertical="top" wrapText="1"/>
    </xf>
    <xf numFmtId="0" fontId="20" fillId="0" borderId="29" xfId="0" applyFont="1" applyBorder="1" applyAlignment="1">
      <alignment horizontal="center" vertical="top" wrapText="1"/>
    </xf>
    <xf numFmtId="0" fontId="20" fillId="0" borderId="27" xfId="0" applyFont="1" applyBorder="1" applyAlignment="1">
      <alignment horizontal="center" vertical="top" wrapText="1"/>
    </xf>
    <xf numFmtId="0" fontId="20" fillId="0" borderId="28" xfId="0" applyFont="1" applyBorder="1" applyAlignment="1">
      <alignment horizontal="center" vertical="top" wrapText="1"/>
    </xf>
    <xf numFmtId="0" fontId="20" fillId="0" borderId="30" xfId="0" applyFont="1" applyBorder="1" applyAlignment="1">
      <alignment vertical="top"/>
    </xf>
    <xf numFmtId="0" fontId="51" fillId="0" borderId="0" xfId="0" applyFont="1" applyAlignment="1">
      <alignment vertical="top" wrapText="1"/>
    </xf>
    <xf numFmtId="0" fontId="23" fillId="0" borderId="22" xfId="0" applyFont="1" applyBorder="1" applyAlignment="1">
      <alignment vertical="top" wrapText="1"/>
    </xf>
    <xf numFmtId="0" fontId="23" fillId="0" borderId="24" xfId="0" applyFont="1" applyBorder="1" applyAlignment="1">
      <alignment vertical="top" wrapText="1"/>
    </xf>
    <xf numFmtId="0" fontId="20" fillId="0" borderId="0" xfId="0" applyFont="1" applyBorder="1" applyAlignment="1">
      <alignment vertical="top"/>
    </xf>
    <xf numFmtId="0" fontId="49" fillId="0" borderId="0" xfId="0" applyFont="1" applyAlignment="1">
      <alignment vertical="top"/>
    </xf>
    <xf numFmtId="0" fontId="20" fillId="0" borderId="0" xfId="0" applyFont="1" applyBorder="1" applyAlignment="1">
      <alignment horizontal="right" vertical="top"/>
    </xf>
    <xf numFmtId="0" fontId="20" fillId="0" borderId="0" xfId="0" applyFont="1" applyBorder="1" applyAlignment="1">
      <alignment horizontal="center" vertical="top"/>
    </xf>
    <xf numFmtId="0" fontId="7" fillId="0" borderId="0" xfId="0" applyNumberFormat="1" applyFont="1" applyFill="1" applyBorder="1" applyAlignment="1" applyProtection="1">
      <alignment horizontal="center" vertical="top" wrapText="1"/>
      <protection/>
    </xf>
    <xf numFmtId="0" fontId="7" fillId="0" borderId="3" xfId="0" applyNumberFormat="1" applyFont="1" applyFill="1" applyBorder="1" applyAlignment="1" applyProtection="1">
      <alignment horizontal="center" vertical="top" wrapText="1"/>
      <protection/>
    </xf>
    <xf numFmtId="0" fontId="0" fillId="0" borderId="3" xfId="0" applyFont="1" applyBorder="1" applyAlignment="1">
      <alignment horizontal="center"/>
    </xf>
    <xf numFmtId="0" fontId="7" fillId="0" borderId="0" xfId="0" applyNumberFormat="1" applyFont="1" applyFill="1" applyBorder="1" applyAlignment="1" applyProtection="1">
      <alignment horizontal="left" vertical="top"/>
      <protection/>
    </xf>
    <xf numFmtId="0" fontId="0" fillId="0" borderId="3" xfId="0" applyFont="1" applyBorder="1" applyAlignment="1">
      <alignment horizontal="right"/>
    </xf>
    <xf numFmtId="0" fontId="28" fillId="0" borderId="0" xfId="0" applyFont="1" applyAlignment="1">
      <alignment wrapText="1"/>
    </xf>
    <xf numFmtId="0" fontId="1" fillId="0" borderId="22" xfId="0" applyNumberFormat="1" applyFont="1" applyFill="1" applyBorder="1" applyAlignment="1" applyProtection="1">
      <alignment horizontal="center" vertical="top"/>
      <protection/>
    </xf>
    <xf numFmtId="0" fontId="1" fillId="0" borderId="24"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center" vertical="top"/>
      <protection/>
    </xf>
    <xf numFmtId="2" fontId="0" fillId="0" borderId="16" xfId="0" applyNumberFormat="1" applyFont="1" applyFill="1" applyBorder="1" applyAlignment="1" applyProtection="1">
      <alignment horizontal="center" vertical="top"/>
      <protection/>
    </xf>
    <xf numFmtId="2" fontId="0" fillId="0" borderId="18" xfId="0" applyNumberFormat="1" applyFont="1" applyFill="1" applyBorder="1" applyAlignment="1" applyProtection="1" quotePrefix="1">
      <alignment horizontal="center" vertical="top"/>
      <protection/>
    </xf>
    <xf numFmtId="2" fontId="0" fillId="0" borderId="19" xfId="0" applyNumberFormat="1" applyFont="1" applyFill="1" applyBorder="1" applyAlignment="1" applyProtection="1" quotePrefix="1">
      <alignment horizontal="center" vertical="top"/>
      <protection/>
    </xf>
    <xf numFmtId="2" fontId="0" fillId="0" borderId="18" xfId="0" applyNumberFormat="1" applyBorder="1" applyAlignment="1">
      <alignment horizontal="center"/>
    </xf>
    <xf numFmtId="2" fontId="0" fillId="0" borderId="19" xfId="0" applyNumberFormat="1" applyBorder="1" applyAlignment="1">
      <alignment horizontal="center"/>
    </xf>
    <xf numFmtId="0" fontId="1" fillId="0" borderId="22"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center" vertical="top" wrapText="1"/>
      <protection/>
    </xf>
    <xf numFmtId="0" fontId="0" fillId="0" borderId="21"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2" fontId="0" fillId="0" borderId="20" xfId="0" applyNumberFormat="1" applyFont="1" applyFill="1" applyBorder="1" applyAlignment="1" applyProtection="1">
      <alignment horizontal="center"/>
      <protection/>
    </xf>
    <xf numFmtId="2" fontId="0" fillId="0" borderId="17" xfId="0" applyNumberFormat="1" applyFont="1" applyFill="1" applyBorder="1" applyAlignment="1" applyProtection="1">
      <alignment horizontal="center"/>
      <protection/>
    </xf>
    <xf numFmtId="2" fontId="0" fillId="0" borderId="21" xfId="0" applyNumberFormat="1" applyFont="1" applyFill="1" applyBorder="1" applyAlignment="1" applyProtection="1" quotePrefix="1">
      <alignment horizontal="center"/>
      <protection/>
    </xf>
    <xf numFmtId="2" fontId="0" fillId="0" borderId="17" xfId="0" applyNumberFormat="1" applyFont="1" applyFill="1" applyBorder="1" applyAlignment="1" applyProtection="1" quotePrefix="1">
      <alignment horizontal="center"/>
      <protection/>
    </xf>
    <xf numFmtId="2" fontId="0" fillId="0" borderId="21" xfId="0" applyNumberFormat="1" applyBorder="1" applyAlignment="1">
      <alignment horizontal="center"/>
    </xf>
    <xf numFmtId="2" fontId="0" fillId="0" borderId="17" xfId="0" applyNumberFormat="1" applyBorder="1" applyAlignment="1">
      <alignment horizontal="center"/>
    </xf>
    <xf numFmtId="0" fontId="0" fillId="0" borderId="0" xfId="0" applyFont="1" applyBorder="1" applyAlignment="1">
      <alignment horizontal="center"/>
    </xf>
    <xf numFmtId="0" fontId="23" fillId="0" borderId="22" xfId="0" applyFont="1" applyBorder="1" applyAlignment="1">
      <alignment horizontal="left" wrapText="1"/>
    </xf>
    <xf numFmtId="0" fontId="23" fillId="0" borderId="23" xfId="0" applyFont="1" applyBorder="1" applyAlignment="1">
      <alignment horizontal="left" wrapText="1"/>
    </xf>
    <xf numFmtId="0" fontId="23" fillId="0" borderId="24" xfId="0" applyFont="1" applyBorder="1" applyAlignment="1">
      <alignment horizontal="left"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20" fillId="0" borderId="20" xfId="0" applyFont="1" applyBorder="1" applyAlignment="1">
      <alignment horizontal="left" vertical="top" wrapText="1"/>
    </xf>
    <xf numFmtId="0" fontId="23" fillId="0" borderId="11" xfId="0" applyFont="1" applyBorder="1" applyAlignment="1">
      <alignment wrapText="1"/>
    </xf>
    <xf numFmtId="0" fontId="23" fillId="0" borderId="13" xfId="0" applyFont="1" applyBorder="1" applyAlignment="1">
      <alignment wrapText="1"/>
    </xf>
    <xf numFmtId="0" fontId="21" fillId="0" borderId="15" xfId="0" applyFont="1" applyBorder="1" applyAlignment="1">
      <alignment horizontal="justify" vertical="top" wrapText="1"/>
    </xf>
    <xf numFmtId="0" fontId="0" fillId="0" borderId="0" xfId="0" applyBorder="1" applyAlignment="1">
      <alignment wrapText="1"/>
    </xf>
    <xf numFmtId="0" fontId="1" fillId="0" borderId="0" xfId="0" applyFont="1" applyAlignment="1">
      <alignment wrapText="1"/>
    </xf>
    <xf numFmtId="0" fontId="27" fillId="0" borderId="3" xfId="0" applyFont="1" applyBorder="1" applyAlignment="1">
      <alignment horizontal="center" vertical="top" wrapText="1"/>
    </xf>
    <xf numFmtId="0" fontId="0" fillId="0" borderId="3" xfId="0" applyBorder="1" applyAlignment="1">
      <alignment wrapText="1"/>
    </xf>
    <xf numFmtId="0" fontId="21" fillId="0" borderId="0" xfId="0" applyFont="1" applyBorder="1" applyAlignment="1">
      <alignment horizontal="justify" vertical="top" wrapText="1"/>
    </xf>
    <xf numFmtId="0" fontId="21" fillId="0" borderId="16" xfId="0" applyFont="1" applyBorder="1" applyAlignment="1">
      <alignment horizontal="justify" vertical="top" wrapText="1"/>
    </xf>
    <xf numFmtId="0" fontId="23" fillId="0" borderId="23" xfId="0" applyFont="1" applyBorder="1" applyAlignment="1">
      <alignment horizontal="justify" vertical="top" wrapText="1"/>
    </xf>
    <xf numFmtId="0" fontId="0" fillId="0" borderId="23" xfId="0" applyBorder="1" applyAlignment="1">
      <alignment wrapText="1"/>
    </xf>
    <xf numFmtId="0" fontId="0" fillId="0" borderId="24" xfId="0" applyBorder="1" applyAlignment="1">
      <alignment wrapText="1"/>
    </xf>
    <xf numFmtId="0" fontId="22" fillId="0" borderId="15" xfId="0" applyFont="1" applyBorder="1" applyAlignment="1">
      <alignment horizontal="justify" vertical="top" wrapText="1"/>
    </xf>
    <xf numFmtId="0" fontId="22" fillId="0" borderId="0" xfId="0" applyFont="1" applyBorder="1" applyAlignment="1">
      <alignment horizontal="justify" vertical="top" wrapText="1"/>
    </xf>
    <xf numFmtId="0" fontId="22" fillId="0" borderId="16" xfId="0" applyFont="1" applyBorder="1" applyAlignment="1">
      <alignment horizontal="justify" vertical="top" wrapText="1"/>
    </xf>
    <xf numFmtId="0" fontId="23" fillId="0" borderId="22" xfId="0" applyFont="1" applyBorder="1" applyAlignment="1">
      <alignment wrapText="1"/>
    </xf>
    <xf numFmtId="0" fontId="23" fillId="0" borderId="21" xfId="0" applyFont="1" applyBorder="1" applyAlignment="1">
      <alignment wrapText="1"/>
    </xf>
    <xf numFmtId="0" fontId="23" fillId="0" borderId="20" xfId="0" applyFont="1" applyBorder="1" applyAlignment="1">
      <alignment wrapText="1"/>
    </xf>
    <xf numFmtId="0" fontId="23" fillId="0" borderId="17" xfId="0" applyFont="1" applyBorder="1" applyAlignment="1">
      <alignment wrapText="1"/>
    </xf>
    <xf numFmtId="0" fontId="22" fillId="0" borderId="15" xfId="0" applyFont="1" applyBorder="1" applyAlignment="1">
      <alignment horizontal="left" vertical="top" wrapText="1"/>
    </xf>
    <xf numFmtId="0" fontId="22" fillId="0" borderId="0" xfId="0" applyFont="1" applyBorder="1" applyAlignment="1">
      <alignment horizontal="left" vertical="top" wrapText="1"/>
    </xf>
    <xf numFmtId="0" fontId="22" fillId="0" borderId="16" xfId="0" applyFont="1" applyBorder="1" applyAlignment="1">
      <alignment horizontal="left" vertical="top" wrapText="1"/>
    </xf>
    <xf numFmtId="0" fontId="21" fillId="0" borderId="18" xfId="0" applyFont="1" applyBorder="1" applyAlignment="1">
      <alignment horizontal="justify" vertical="top" wrapText="1"/>
    </xf>
    <xf numFmtId="0" fontId="22" fillId="0" borderId="14" xfId="0" applyFont="1" applyBorder="1" applyAlignment="1">
      <alignment horizontal="center" vertical="top"/>
    </xf>
    <xf numFmtId="0" fontId="21" fillId="0" borderId="0" xfId="0" applyFont="1" applyBorder="1" applyAlignment="1">
      <alignment/>
    </xf>
    <xf numFmtId="0" fontId="49" fillId="0" borderId="0" xfId="0" applyFont="1" applyBorder="1" applyAlignment="1">
      <alignment horizontal="left" vertical="top" wrapText="1"/>
    </xf>
    <xf numFmtId="0" fontId="0" fillId="0" borderId="15" xfId="0" applyFont="1" applyBorder="1" applyAlignment="1">
      <alignment horizontal="right" wrapText="1"/>
    </xf>
    <xf numFmtId="0" fontId="0" fillId="0" borderId="16" xfId="0" applyFont="1" applyBorder="1" applyAlignment="1">
      <alignment wrapText="1"/>
    </xf>
    <xf numFmtId="0" fontId="1" fillId="0" borderId="22" xfId="0" applyFont="1" applyBorder="1" applyAlignment="1">
      <alignment horizontal="right" wrapText="1"/>
    </xf>
    <xf numFmtId="0" fontId="0" fillId="0" borderId="22" xfId="0" applyBorder="1" applyAlignment="1">
      <alignment horizontal="center" vertical="top" wrapText="1"/>
    </xf>
    <xf numFmtId="0" fontId="0" fillId="0" borderId="24" xfId="0" applyBorder="1" applyAlignment="1">
      <alignment horizontal="center" vertical="top" wrapText="1"/>
    </xf>
    <xf numFmtId="0" fontId="1" fillId="0" borderId="22" xfId="0" applyFont="1" applyBorder="1" applyAlignment="1">
      <alignment wrapText="1"/>
    </xf>
    <xf numFmtId="0" fontId="1" fillId="0" borderId="15" xfId="0" applyFont="1" applyBorder="1" applyAlignment="1">
      <alignment wrapText="1"/>
    </xf>
    <xf numFmtId="0" fontId="0" fillId="0" borderId="15" xfId="0" applyFont="1" applyBorder="1" applyAlignment="1">
      <alignment wrapText="1"/>
    </xf>
    <xf numFmtId="2" fontId="10" fillId="0" borderId="15" xfId="0" applyNumberFormat="1" applyFont="1" applyBorder="1" applyAlignment="1">
      <alignment/>
    </xf>
    <xf numFmtId="2" fontId="10" fillId="0" borderId="16" xfId="0" applyNumberFormat="1" applyFont="1" applyBorder="1" applyAlignment="1">
      <alignment/>
    </xf>
    <xf numFmtId="0" fontId="0" fillId="0" borderId="22" xfId="0" applyFont="1" applyBorder="1" applyAlignment="1">
      <alignment wrapText="1"/>
    </xf>
    <xf numFmtId="0" fontId="0" fillId="0" borderId="23" xfId="0" applyFont="1" applyBorder="1" applyAlignment="1">
      <alignment wrapText="1"/>
    </xf>
    <xf numFmtId="0" fontId="1" fillId="0" borderId="15" xfId="0" applyFont="1" applyBorder="1" applyAlignment="1">
      <alignment horizontal="right" wrapText="1"/>
    </xf>
    <xf numFmtId="0" fontId="0" fillId="0" borderId="22" xfId="0" applyFont="1" applyBorder="1" applyAlignment="1">
      <alignment horizontal="right" wrapText="1"/>
    </xf>
    <xf numFmtId="0" fontId="0" fillId="0" borderId="24" xfId="0" applyFont="1" applyBorder="1" applyAlignment="1">
      <alignment wrapText="1"/>
    </xf>
    <xf numFmtId="0" fontId="0" fillId="0" borderId="15" xfId="0" applyBorder="1" applyAlignment="1">
      <alignment horizontal="right" vertical="top" wrapText="1"/>
    </xf>
    <xf numFmtId="0" fontId="0" fillId="0" borderId="18" xfId="0" applyFont="1" applyBorder="1" applyAlignment="1">
      <alignment wrapText="1"/>
    </xf>
    <xf numFmtId="0" fontId="0" fillId="0" borderId="3" xfId="0" applyFont="1" applyBorder="1" applyAlignment="1">
      <alignment wrapText="1"/>
    </xf>
    <xf numFmtId="0" fontId="1" fillId="0" borderId="22" xfId="0" applyFont="1" applyBorder="1" applyAlignment="1">
      <alignment vertical="top" wrapText="1"/>
    </xf>
    <xf numFmtId="0" fontId="0" fillId="0" borderId="20" xfId="0" applyFont="1" applyBorder="1" applyAlignment="1">
      <alignment horizontal="left" vertical="top" wrapText="1"/>
    </xf>
    <xf numFmtId="0" fontId="0" fillId="0" borderId="18" xfId="0" applyBorder="1" applyAlignment="1">
      <alignment horizontal="right" vertical="top" wrapText="1"/>
    </xf>
    <xf numFmtId="0" fontId="2" fillId="0" borderId="22" xfId="0" applyFont="1" applyBorder="1" applyAlignment="1">
      <alignment horizontal="center" wrapText="1"/>
    </xf>
    <xf numFmtId="0" fontId="0" fillId="0" borderId="24" xfId="0" applyBorder="1" applyAlignment="1">
      <alignment horizontal="center"/>
    </xf>
    <xf numFmtId="2" fontId="10" fillId="0" borderId="18" xfId="0" applyNumberFormat="1" applyFont="1" applyBorder="1" applyAlignment="1">
      <alignment/>
    </xf>
    <xf numFmtId="2" fontId="10" fillId="0" borderId="19" xfId="0" applyNumberFormat="1" applyFont="1" applyBorder="1" applyAlignment="1">
      <alignment/>
    </xf>
    <xf numFmtId="0" fontId="1" fillId="0" borderId="14" xfId="0" applyFont="1" applyBorder="1" applyAlignment="1">
      <alignment wrapText="1"/>
    </xf>
    <xf numFmtId="0" fontId="0" fillId="0" borderId="14" xfId="0" applyBorder="1" applyAlignment="1">
      <alignment wrapText="1"/>
    </xf>
    <xf numFmtId="0" fontId="1" fillId="0" borderId="22" xfId="0" applyFont="1" applyBorder="1" applyAlignment="1">
      <alignment horizontal="left" wrapText="1"/>
    </xf>
    <xf numFmtId="0" fontId="0" fillId="0" borderId="24" xfId="0" applyBorder="1" applyAlignment="1">
      <alignment horizontal="left" wrapText="1"/>
    </xf>
    <xf numFmtId="0" fontId="7" fillId="0" borderId="3" xfId="0" applyFont="1" applyBorder="1" applyAlignment="1">
      <alignment horizontal="center" vertical="top" wrapText="1"/>
    </xf>
    <xf numFmtId="0" fontId="28" fillId="0" borderId="0" xfId="0" applyFont="1" applyFill="1" applyBorder="1" applyAlignment="1">
      <alignment wrapText="1"/>
    </xf>
    <xf numFmtId="0" fontId="7" fillId="0" borderId="0" xfId="0" applyFont="1" applyBorder="1" applyAlignment="1">
      <alignment horizontal="center" vertical="top" wrapText="1"/>
    </xf>
    <xf numFmtId="0" fontId="1" fillId="0" borderId="12" xfId="0" applyFont="1" applyBorder="1" applyAlignment="1">
      <alignment vertical="top" wrapText="1"/>
    </xf>
    <xf numFmtId="0" fontId="1" fillId="0" borderId="24" xfId="0" applyFont="1" applyBorder="1" applyAlignment="1">
      <alignment vertical="top" wrapText="1"/>
    </xf>
    <xf numFmtId="0" fontId="1" fillId="0" borderId="23" xfId="0" applyFont="1" applyBorder="1" applyAlignment="1">
      <alignment vertical="top"/>
    </xf>
    <xf numFmtId="0" fontId="1" fillId="0" borderId="24" xfId="0" applyFont="1" applyBorder="1" applyAlignment="1">
      <alignment vertical="top"/>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23" fillId="0" borderId="14" xfId="0" applyFont="1" applyBorder="1" applyAlignment="1">
      <alignment vertical="top" wrapText="1"/>
    </xf>
    <xf numFmtId="0" fontId="22" fillId="0" borderId="14" xfId="0" applyFont="1" applyBorder="1" applyAlignment="1">
      <alignment horizontal="center" vertical="top" wrapText="1"/>
    </xf>
    <xf numFmtId="0" fontId="1" fillId="0" borderId="11" xfId="0" applyFont="1" applyBorder="1" applyAlignment="1">
      <alignment vertical="top"/>
    </xf>
    <xf numFmtId="0" fontId="1" fillId="0" borderId="12" xfId="0" applyFont="1" applyBorder="1" applyAlignment="1">
      <alignment vertical="top"/>
    </xf>
    <xf numFmtId="0" fontId="22" fillId="0" borderId="21" xfId="0" applyFont="1" applyBorder="1" applyAlignment="1">
      <alignment horizontal="justify" vertical="top" wrapText="1"/>
    </xf>
    <xf numFmtId="0" fontId="22" fillId="0" borderId="18" xfId="0" applyFont="1" applyBorder="1" applyAlignment="1">
      <alignment horizontal="justify" vertical="top" wrapText="1"/>
    </xf>
    <xf numFmtId="0" fontId="0" fillId="0" borderId="11" xfId="0" applyBorder="1" applyAlignment="1">
      <alignment horizontal="right" vertical="top" wrapText="1"/>
    </xf>
    <xf numFmtId="0" fontId="0" fillId="0" borderId="13" xfId="0" applyBorder="1" applyAlignment="1">
      <alignment horizontal="right" vertical="top" wrapText="1"/>
    </xf>
    <xf numFmtId="0" fontId="7" fillId="0" borderId="0" xfId="0" applyFont="1" applyBorder="1" applyAlignment="1">
      <alignment horizontal="center" vertical="top"/>
    </xf>
    <xf numFmtId="0" fontId="0" fillId="0" borderId="13" xfId="0" applyBorder="1" applyAlignment="1">
      <alignment horizontal="center" vertical="top" wrapText="1"/>
    </xf>
    <xf numFmtId="0" fontId="1" fillId="0" borderId="14" xfId="0" applyFont="1" applyBorder="1" applyAlignment="1">
      <alignment horizontal="center" vertical="center"/>
    </xf>
    <xf numFmtId="0" fontId="0" fillId="0" borderId="0" xfId="0" applyAlignment="1">
      <alignment horizontal="left" indent="1"/>
    </xf>
    <xf numFmtId="0" fontId="58" fillId="0" borderId="0" xfId="0" applyFont="1" applyAlignment="1">
      <alignment horizontal="justify" vertical="top"/>
    </xf>
    <xf numFmtId="0" fontId="56" fillId="0" borderId="0" xfId="0" applyFont="1" applyAlignment="1">
      <alignment horizontal="left" vertical="top" wrapText="1"/>
    </xf>
    <xf numFmtId="0" fontId="56" fillId="0" borderId="0" xfId="0" applyFont="1" applyAlignment="1">
      <alignment horizontal="justify" vertical="top"/>
    </xf>
    <xf numFmtId="0" fontId="53" fillId="0" borderId="0" xfId="0" applyFont="1" applyAlignment="1">
      <alignment horizontal="justify" vertical="top"/>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14" xfId="0"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s"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ources list" xfId="61"/>
    <cellStyle name="Sources Title" xfId="62"/>
    <cellStyle name="Table no"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CHART 4.1: ALL INDIA INSTALLED GENERATING CAPACITY (MW) AS ON 31.03.2010</a:t>
            </a:r>
          </a:p>
        </c:rich>
      </c:tx>
      <c:layout>
        <c:manualLayout>
          <c:xMode val="factor"/>
          <c:yMode val="factor"/>
          <c:x val="-0.00425"/>
          <c:y val="0"/>
        </c:manualLayout>
      </c:layout>
      <c:spPr>
        <a:noFill/>
        <a:ln>
          <a:noFill/>
        </a:ln>
      </c:spPr>
    </c:title>
    <c:plotArea>
      <c:layout>
        <c:manualLayout>
          <c:xMode val="edge"/>
          <c:yMode val="edge"/>
          <c:x val="0.33075"/>
          <c:y val="0.2855"/>
          <c:w val="0.264"/>
          <c:h val="0.53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'4.13.2 &amp; 4.13.3'!$P$38:$U$38</c:f>
              <c:strCache/>
            </c:strRef>
          </c:cat>
          <c:val>
            <c:numRef>
              <c:f>'4.13.2 &amp; 4.13.3'!$P$39:$U$39</c:f>
              <c:numCache/>
            </c:numRef>
          </c:val>
        </c:ser>
      </c:pieChart>
      <c:spPr>
        <a:noFill/>
        <a:ln>
          <a:noFill/>
        </a:ln>
      </c:spPr>
    </c:plotArea>
    <c:legend>
      <c:legendPos val="r"/>
      <c:layout>
        <c:manualLayout>
          <c:xMode val="edge"/>
          <c:yMode val="edge"/>
          <c:x val="0.88825"/>
          <c:y val="0.33175"/>
          <c:w val="0.0695"/>
          <c:h val="0.281"/>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FFCC"/>
        </a:gs>
        <a:gs pos="100000">
          <a:srgbClr val="5E765E"/>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9325"/>
          <c:w val="0.95525"/>
          <c:h val="0.81575"/>
        </c:manualLayout>
      </c:layout>
      <c:barChart>
        <c:barDir val="col"/>
        <c:grouping val="clustered"/>
        <c:varyColors val="0"/>
        <c:ser>
          <c:idx val="0"/>
          <c:order val="0"/>
          <c:tx>
            <c:strRef>
              <c:f>'4.13.6  Chart 4.2.'!$B$5:$B$25</c:f>
              <c:strCache>
                <c:ptCount val="1"/>
                <c:pt idx="0">
                  <c:v>31.12.47 31.12.50 31.03.56 (End of the 1st Plan) 31.03.61 (End of the 2nd Plan) 31.03.66 (End of the 3rd Plan) 31.03.69 (End of the 3rd Annual Plans) 31.03.74(End of the 4th Plan) 31.03.79(End of the 5th Plan) 31.03.80 (End of the Annual Plan) 31.03.85 (E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'4.13.6  Chart 4.2.'!$O$4:$P$25</c:f>
              <c:multiLvlStrCache/>
            </c:multiLvlStrRef>
          </c:cat>
          <c:val>
            <c:numRef>
              <c:f>'4.13.6  Chart 4.2.'!$C$5:$C$26</c:f>
              <c:numCache/>
            </c:numRef>
          </c:val>
        </c:ser>
        <c:axId val="23375004"/>
        <c:axId val="9048445"/>
      </c:barChart>
      <c:catAx>
        <c:axId val="23375004"/>
        <c:scaling>
          <c:orientation val="minMax"/>
        </c:scaling>
        <c:axPos val="b"/>
        <c:title>
          <c:tx>
            <c:rich>
              <a:bodyPr vert="horz" rot="0" anchor="ctr"/>
              <a:lstStyle/>
              <a:p>
                <a:pPr algn="ctr">
                  <a:defRPr/>
                </a:pPr>
                <a:r>
                  <a:rPr lang="en-US" cap="none" sz="900" b="1" i="0" u="none" baseline="0">
                    <a:solidFill>
                      <a:srgbClr val="000000"/>
                    </a:solidFill>
                  </a:rPr>
                  <a:t>Year</a:t>
                </a:r>
              </a:p>
            </c:rich>
          </c:tx>
          <c:layout>
            <c:manualLayout>
              <c:xMode val="factor"/>
              <c:yMode val="factor"/>
              <c:x val="0.0062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9048445"/>
        <c:crosses val="autoZero"/>
        <c:auto val="1"/>
        <c:lblOffset val="100"/>
        <c:tickLblSkip val="1"/>
        <c:noMultiLvlLbl val="0"/>
      </c:catAx>
      <c:valAx>
        <c:axId val="9048445"/>
        <c:scaling>
          <c:orientation val="minMax"/>
        </c:scaling>
        <c:axPos val="l"/>
        <c:title>
          <c:tx>
            <c:rich>
              <a:bodyPr vert="horz" rot="-5400000" anchor="ctr"/>
              <a:lstStyle/>
              <a:p>
                <a:pPr algn="ctr">
                  <a:defRPr/>
                </a:pPr>
                <a:r>
                  <a:rPr lang="en-US" cap="none" sz="900" b="1" i="0" u="none" baseline="0">
                    <a:solidFill>
                      <a:srgbClr val="000000"/>
                    </a:solidFill>
                  </a:rPr>
                  <a:t>(Megawatt)</a:t>
                </a:r>
              </a:p>
            </c:rich>
          </c:tx>
          <c:layout>
            <c:manualLayout>
              <c:xMode val="factor"/>
              <c:yMode val="factor"/>
              <c:x val="-0.0005"/>
              <c:y val="0.004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3375004"/>
        <c:crossesAt val="1"/>
        <c:crossBetween val="between"/>
        <c:dispUnits/>
      </c:valAx>
      <c:spPr>
        <a:gradFill rotWithShape="1">
          <a:gsLst>
            <a:gs pos="0">
              <a:srgbClr val="9AB5E4"/>
            </a:gs>
            <a:gs pos="999">
              <a:srgbClr val="9AB5E4"/>
            </a:gs>
            <a:gs pos="999">
              <a:srgbClr val="9AB5E4"/>
            </a:gs>
            <a:gs pos="50000">
              <a:srgbClr val="C2D1ED"/>
            </a:gs>
          </a:gsLst>
          <a:lin ang="5400000" scaled="1"/>
        </a:gra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485775</xdr:colOff>
      <xdr:row>45</xdr:row>
      <xdr:rowOff>0</xdr:rowOff>
    </xdr:to>
    <xdr:sp>
      <xdr:nvSpPr>
        <xdr:cNvPr id="1" name="Text Box 1"/>
        <xdr:cNvSpPr txBox="1">
          <a:spLocks noChangeArrowheads="1"/>
        </xdr:cNvSpPr>
      </xdr:nvSpPr>
      <xdr:spPr>
        <a:xfrm>
          <a:off x="0" y="14230350"/>
          <a:ext cx="485775" cy="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76200</xdr:rowOff>
    </xdr:from>
    <xdr:to>
      <xdr:col>1</xdr:col>
      <xdr:colOff>0</xdr:colOff>
      <xdr:row>44</xdr:row>
      <xdr:rowOff>152400</xdr:rowOff>
    </xdr:to>
    <xdr:sp>
      <xdr:nvSpPr>
        <xdr:cNvPr id="1" name="Text Box 1"/>
        <xdr:cNvSpPr txBox="1">
          <a:spLocks noChangeArrowheads="1"/>
        </xdr:cNvSpPr>
      </xdr:nvSpPr>
      <xdr:spPr>
        <a:xfrm>
          <a:off x="180975" y="7277100"/>
          <a:ext cx="0" cy="1371600"/>
        </a:xfrm>
        <a:prstGeom prst="rect">
          <a:avLst/>
        </a:prstGeom>
        <a:solidFill>
          <a:srgbClr val="CCFFCC"/>
        </a:solidFill>
        <a:ln w="9525" cmpd="sng">
          <a:solidFill>
            <a:srgbClr val="000000"/>
          </a:solidFill>
          <a:headEnd type="none"/>
          <a:tailEnd type="none"/>
        </a:ln>
      </xdr:spPr>
      <xdr:txBody>
        <a:bodyPr vertOverflow="clip" wrap="square" lIns="182880" tIns="45720" rIns="182880" bIns="45720"/>
        <a:p>
          <a:pPr algn="just">
            <a:defRPr/>
          </a:pPr>
          <a:r>
            <a:rPr lang="en-US" cap="none" sz="1000" b="0" i="0" u="none" baseline="0">
              <a:solidFill>
                <a:srgbClr val="800000"/>
              </a:solidFill>
              <a:latin typeface="Arial"/>
              <a:ea typeface="Arial"/>
              <a:cs typeface="Arial"/>
            </a:rPr>
            <a:t>         With the increasing urbanization and industrialization, the transport demand has also increased  consequently.  Out of the total number of  more than 7 croes registered vehicles in India, including both transport and non-transport, more than 2 crores are concentrated in the 23 metropolitan cities. This has increased the vehicular pollution in manifold. The different factors of the pollution are the types of engines used, the age of the vehicles, poor road conditions and congested traffic. The principal vehicular pollutants are Carbon Monoxide, Oxides of Nitrogen, Hydrocarbons, suspended and particulate matters, a varying amount of Sulphur Dioxide depending on the Sulphur content of the fuel and lead compounds.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19050</xdr:rowOff>
    </xdr:from>
    <xdr:to>
      <xdr:col>5</xdr:col>
      <xdr:colOff>1047750</xdr:colOff>
      <xdr:row>24</xdr:row>
      <xdr:rowOff>2400300</xdr:rowOff>
    </xdr:to>
    <xdr:pic>
      <xdr:nvPicPr>
        <xdr:cNvPr id="1" name="Picture 1"/>
        <xdr:cNvPicPr preferRelativeResize="1">
          <a:picLocks noChangeAspect="1"/>
        </xdr:cNvPicPr>
      </xdr:nvPicPr>
      <xdr:blipFill>
        <a:blip r:embed="rId1"/>
        <a:stretch>
          <a:fillRect/>
        </a:stretch>
      </xdr:blipFill>
      <xdr:spPr>
        <a:xfrm>
          <a:off x="28575" y="5219700"/>
          <a:ext cx="5305425" cy="2943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49</xdr:row>
      <xdr:rowOff>123825</xdr:rowOff>
    </xdr:from>
    <xdr:to>
      <xdr:col>10</xdr:col>
      <xdr:colOff>38100</xdr:colOff>
      <xdr:row>76</xdr:row>
      <xdr:rowOff>142875</xdr:rowOff>
    </xdr:to>
    <xdr:graphicFrame>
      <xdr:nvGraphicFramePr>
        <xdr:cNvPr id="1" name="Chart 68"/>
        <xdr:cNvGraphicFramePr/>
      </xdr:nvGraphicFramePr>
      <xdr:xfrm>
        <a:off x="209550" y="9010650"/>
        <a:ext cx="8858250" cy="4391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5</xdr:col>
      <xdr:colOff>609600</xdr:colOff>
      <xdr:row>52</xdr:row>
      <xdr:rowOff>85725</xdr:rowOff>
    </xdr:to>
    <xdr:graphicFrame>
      <xdr:nvGraphicFramePr>
        <xdr:cNvPr id="1" name="Chart 2"/>
        <xdr:cNvGraphicFramePr/>
      </xdr:nvGraphicFramePr>
      <xdr:xfrm>
        <a:off x="0" y="5753100"/>
        <a:ext cx="5619750" cy="3314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62</xdr:row>
      <xdr:rowOff>28575</xdr:rowOff>
    </xdr:from>
    <xdr:to>
      <xdr:col>7</xdr:col>
      <xdr:colOff>733425</xdr:colOff>
      <xdr:row>63</xdr:row>
      <xdr:rowOff>2228850</xdr:rowOff>
    </xdr:to>
    <xdr:pic>
      <xdr:nvPicPr>
        <xdr:cNvPr id="1" name="Picture 1"/>
        <xdr:cNvPicPr preferRelativeResize="1">
          <a:picLocks noChangeAspect="1"/>
        </xdr:cNvPicPr>
      </xdr:nvPicPr>
      <xdr:blipFill>
        <a:blip r:embed="rId1"/>
        <a:stretch>
          <a:fillRect/>
        </a:stretch>
      </xdr:blipFill>
      <xdr:spPr>
        <a:xfrm>
          <a:off x="161925" y="14554200"/>
          <a:ext cx="5972175"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view="pageBreakPreview" zoomScale="60" zoomScalePageLayoutView="0" workbookViewId="0" topLeftCell="A10">
      <selection activeCell="Q39" sqref="Q39"/>
    </sheetView>
  </sheetViews>
  <sheetFormatPr defaultColWidth="9.140625" defaultRowHeight="12.75"/>
  <cols>
    <col min="1" max="1" width="4.421875" style="146" customWidth="1"/>
    <col min="2" max="2" width="15.140625" style="0" customWidth="1"/>
    <col min="3" max="3" width="11.421875" style="0" customWidth="1"/>
    <col min="4" max="4" width="5.57421875" style="0" customWidth="1"/>
    <col min="5" max="5" width="11.00390625" style="0" customWidth="1"/>
    <col min="6" max="6" width="10.28125" style="0" customWidth="1"/>
    <col min="7" max="7" width="11.00390625" style="0" hidden="1" customWidth="1"/>
    <col min="8" max="8" width="35.57421875" style="0" customWidth="1"/>
  </cols>
  <sheetData>
    <row r="1" spans="1:8" ht="15" customHeight="1">
      <c r="A1" s="1077" t="s">
        <v>680</v>
      </c>
      <c r="B1" s="1077"/>
      <c r="C1" s="1077"/>
      <c r="D1" s="1077"/>
      <c r="E1" s="1077"/>
      <c r="F1" s="1077"/>
      <c r="G1" s="1077"/>
      <c r="H1" s="1077"/>
    </row>
    <row r="2" spans="1:8" ht="21" customHeight="1">
      <c r="A2" s="1078" t="s">
        <v>681</v>
      </c>
      <c r="B2" s="1078"/>
      <c r="C2" s="1078"/>
      <c r="D2" s="1078"/>
      <c r="E2" s="1078"/>
      <c r="F2" s="1078"/>
      <c r="G2" s="1078"/>
      <c r="H2" s="1078"/>
    </row>
    <row r="3" spans="1:8" ht="16.5" customHeight="1">
      <c r="A3" s="1079" t="s">
        <v>682</v>
      </c>
      <c r="B3" s="1079"/>
      <c r="C3" s="1079"/>
      <c r="D3" s="1079"/>
      <c r="E3" s="1079"/>
      <c r="F3" s="1079"/>
      <c r="G3" s="1079"/>
      <c r="H3" s="1079"/>
    </row>
    <row r="4" ht="15.75">
      <c r="A4" s="706"/>
    </row>
    <row r="5" spans="1:8" ht="86.25" customHeight="1">
      <c r="A5" s="1080" t="s">
        <v>683</v>
      </c>
      <c r="B5" s="1080"/>
      <c r="C5" s="1080"/>
      <c r="D5" s="1080"/>
      <c r="E5" s="1080"/>
      <c r="F5" s="1080"/>
      <c r="G5" s="1080"/>
      <c r="H5" s="1080"/>
    </row>
    <row r="7" spans="1:8" ht="30" customHeight="1">
      <c r="A7" s="1081" t="s">
        <v>684</v>
      </c>
      <c r="B7" s="1081"/>
      <c r="C7" s="1081"/>
      <c r="D7" s="1081"/>
      <c r="E7" s="1081"/>
      <c r="F7" s="1081"/>
      <c r="G7" s="1081"/>
      <c r="H7" s="1081"/>
    </row>
    <row r="8" spans="1:8" ht="15">
      <c r="A8" s="1082" t="s">
        <v>1451</v>
      </c>
      <c r="B8" s="1082"/>
      <c r="C8" s="1082"/>
      <c r="D8" s="1082"/>
      <c r="E8" s="1082"/>
      <c r="F8" s="1082"/>
      <c r="G8" s="1082"/>
      <c r="H8" s="1082"/>
    </row>
    <row r="9" ht="12.75">
      <c r="B9" s="1"/>
    </row>
    <row r="10" spans="1:8" s="62" customFormat="1" ht="26.25" customHeight="1">
      <c r="A10" s="65" t="s">
        <v>804</v>
      </c>
      <c r="B10" s="1083" t="s">
        <v>230</v>
      </c>
      <c r="C10" s="1084"/>
      <c r="D10" s="1085"/>
      <c r="E10" s="1086" t="s">
        <v>1452</v>
      </c>
      <c r="F10" s="1087"/>
      <c r="G10" s="1088" t="s">
        <v>1453</v>
      </c>
      <c r="H10" s="1089"/>
    </row>
    <row r="11" spans="1:8" s="62" customFormat="1" ht="12.75">
      <c r="A11" s="68">
        <v>1</v>
      </c>
      <c r="B11" s="1090">
        <v>2</v>
      </c>
      <c r="C11" s="1091"/>
      <c r="D11" s="1092"/>
      <c r="E11" s="1093">
        <v>3</v>
      </c>
      <c r="F11" s="1094"/>
      <c r="G11" s="1090">
        <v>4</v>
      </c>
      <c r="H11" s="1092"/>
    </row>
    <row r="12" spans="1:8" ht="33" customHeight="1">
      <c r="A12" s="341">
        <v>1</v>
      </c>
      <c r="B12" s="1095" t="s">
        <v>1454</v>
      </c>
      <c r="C12" s="1096"/>
      <c r="D12" s="1097"/>
      <c r="E12" s="1098">
        <v>78.08</v>
      </c>
      <c r="F12" s="1099"/>
      <c r="G12" s="1100">
        <v>780840</v>
      </c>
      <c r="H12" s="1101"/>
    </row>
    <row r="13" spans="1:8" ht="21" customHeight="1">
      <c r="A13" s="9">
        <v>2</v>
      </c>
      <c r="B13" s="1102" t="s">
        <v>1455</v>
      </c>
      <c r="C13" s="1103"/>
      <c r="D13" s="1104"/>
      <c r="E13" s="1105">
        <v>20.946</v>
      </c>
      <c r="F13" s="1106"/>
      <c r="G13" s="1107">
        <v>209460</v>
      </c>
      <c r="H13" s="1108"/>
    </row>
    <row r="14" spans="1:8" ht="21" customHeight="1">
      <c r="A14" s="9">
        <v>3</v>
      </c>
      <c r="B14" s="1102" t="s">
        <v>1456</v>
      </c>
      <c r="C14" s="1103"/>
      <c r="D14" s="1104"/>
      <c r="E14" s="1105">
        <v>0.934</v>
      </c>
      <c r="F14" s="1106"/>
      <c r="G14" s="1107">
        <v>9340</v>
      </c>
      <c r="H14" s="1108"/>
    </row>
    <row r="15" spans="1:8" ht="21" customHeight="1">
      <c r="A15" s="9">
        <v>4</v>
      </c>
      <c r="B15" s="1102" t="s">
        <v>1457</v>
      </c>
      <c r="C15" s="1103"/>
      <c r="D15" s="1104"/>
      <c r="E15" s="1105">
        <v>0.039</v>
      </c>
      <c r="F15" s="1106"/>
      <c r="G15" s="1107">
        <v>390</v>
      </c>
      <c r="H15" s="1108"/>
    </row>
    <row r="16" spans="1:8" ht="21" customHeight="1">
      <c r="A16" s="9">
        <v>5</v>
      </c>
      <c r="B16" s="1102" t="s">
        <v>1458</v>
      </c>
      <c r="C16" s="1103"/>
      <c r="D16" s="1104"/>
      <c r="E16" s="1105">
        <v>0.001818</v>
      </c>
      <c r="F16" s="1106"/>
      <c r="G16" s="1107">
        <v>18.18</v>
      </c>
      <c r="H16" s="1108"/>
    </row>
    <row r="17" spans="1:8" ht="21" customHeight="1">
      <c r="A17" s="9">
        <v>6</v>
      </c>
      <c r="B17" s="1102" t="s">
        <v>1459</v>
      </c>
      <c r="C17" s="1103"/>
      <c r="D17" s="1104"/>
      <c r="E17" s="1105">
        <v>0.000524</v>
      </c>
      <c r="F17" s="1106"/>
      <c r="G17" s="1107">
        <v>5.24</v>
      </c>
      <c r="H17" s="1108"/>
    </row>
    <row r="18" spans="1:8" ht="21" customHeight="1">
      <c r="A18" s="9">
        <v>7</v>
      </c>
      <c r="B18" s="1102" t="s">
        <v>1460</v>
      </c>
      <c r="C18" s="1103"/>
      <c r="D18" s="1104"/>
      <c r="E18" s="1105">
        <v>0.000179</v>
      </c>
      <c r="F18" s="1106"/>
      <c r="G18" s="1107">
        <v>1.79</v>
      </c>
      <c r="H18" s="1108"/>
    </row>
    <row r="19" spans="1:8" ht="21" customHeight="1">
      <c r="A19" s="9">
        <v>8</v>
      </c>
      <c r="B19" s="1102" t="s">
        <v>1461</v>
      </c>
      <c r="C19" s="1103"/>
      <c r="D19" s="1104"/>
      <c r="E19" s="1105">
        <v>0.000114</v>
      </c>
      <c r="F19" s="1106"/>
      <c r="G19" s="1107">
        <v>1.14</v>
      </c>
      <c r="H19" s="1108"/>
    </row>
    <row r="20" spans="1:8" ht="21" customHeight="1">
      <c r="A20" s="9">
        <v>9</v>
      </c>
      <c r="B20" s="1102" t="s">
        <v>1462</v>
      </c>
      <c r="C20" s="1103"/>
      <c r="D20" s="1104"/>
      <c r="E20" s="1105">
        <v>5.5E-05</v>
      </c>
      <c r="F20" s="1106"/>
      <c r="G20" s="1107">
        <v>0.55</v>
      </c>
      <c r="H20" s="1108"/>
    </row>
    <row r="21" spans="1:8" ht="21" customHeight="1">
      <c r="A21" s="9">
        <v>10</v>
      </c>
      <c r="B21" s="1102" t="s">
        <v>1463</v>
      </c>
      <c r="C21" s="1103"/>
      <c r="D21" s="1104"/>
      <c r="E21" s="1105">
        <v>9E-06</v>
      </c>
      <c r="F21" s="1106"/>
      <c r="G21" s="1107">
        <v>0.09</v>
      </c>
      <c r="H21" s="1108"/>
    </row>
    <row r="22" spans="1:8" s="73" customFormat="1" ht="21" customHeight="1">
      <c r="A22" s="10">
        <v>11</v>
      </c>
      <c r="B22" s="1109" t="s">
        <v>1464</v>
      </c>
      <c r="C22" s="1109"/>
      <c r="D22" s="1110"/>
      <c r="E22" s="1111" t="s">
        <v>1465</v>
      </c>
      <c r="F22" s="1112"/>
      <c r="G22" s="1113" t="s">
        <v>1466</v>
      </c>
      <c r="H22" s="1112"/>
    </row>
    <row r="23" spans="1:9" ht="12.75">
      <c r="A23" s="86"/>
      <c r="B23" s="16"/>
      <c r="C23" s="16"/>
      <c r="D23" s="16"/>
      <c r="E23" s="16"/>
      <c r="F23" s="16"/>
      <c r="G23" s="16"/>
      <c r="H23" s="16"/>
      <c r="I23" s="16"/>
    </row>
    <row r="24" spans="1:8" ht="12.75">
      <c r="A24" s="86"/>
      <c r="B24" s="16"/>
      <c r="C24" s="16"/>
      <c r="D24" s="16"/>
      <c r="E24" s="16"/>
      <c r="F24" s="16"/>
      <c r="G24" s="16"/>
      <c r="H24" s="16"/>
    </row>
    <row r="25" spans="1:8" ht="12.75">
      <c r="A25" s="1114" t="s">
        <v>1467</v>
      </c>
      <c r="B25" s="1114"/>
      <c r="C25" s="1114"/>
      <c r="D25" s="1114"/>
      <c r="E25" s="1114"/>
      <c r="F25" s="1114"/>
      <c r="G25" s="1114"/>
      <c r="H25" s="1114"/>
    </row>
    <row r="27" spans="1:8" ht="21" customHeight="1">
      <c r="A27" s="1079" t="s">
        <v>1468</v>
      </c>
      <c r="B27" s="1079"/>
      <c r="C27" s="1079"/>
      <c r="D27" s="1079"/>
      <c r="E27" s="1079"/>
      <c r="F27" s="1079"/>
      <c r="G27" s="1079"/>
      <c r="H27" s="1079"/>
    </row>
    <row r="28" ht="15.75">
      <c r="A28" s="706"/>
    </row>
    <row r="29" spans="1:8" ht="117" customHeight="1">
      <c r="A29" s="1080" t="s">
        <v>1469</v>
      </c>
      <c r="B29" s="1080"/>
      <c r="C29" s="1080"/>
      <c r="D29" s="1080"/>
      <c r="E29" s="1080"/>
      <c r="F29" s="1080"/>
      <c r="G29" s="1080"/>
      <c r="H29" s="1080"/>
    </row>
    <row r="31" spans="1:8" ht="99.75" customHeight="1">
      <c r="A31" s="1080" t="s">
        <v>1481</v>
      </c>
      <c r="B31" s="1080"/>
      <c r="C31" s="1080"/>
      <c r="D31" s="1080"/>
      <c r="E31" s="1080"/>
      <c r="F31" s="1080"/>
      <c r="G31" s="1080"/>
      <c r="H31" s="1080"/>
    </row>
    <row r="32" ht="15.75">
      <c r="A32" s="706"/>
    </row>
    <row r="33" spans="1:8" ht="31.5" customHeight="1">
      <c r="A33" s="1080" t="s">
        <v>1470</v>
      </c>
      <c r="B33" s="1080"/>
      <c r="C33" s="1080"/>
      <c r="D33" s="1080"/>
      <c r="E33" s="1080"/>
      <c r="F33" s="1080"/>
      <c r="G33" s="1080"/>
      <c r="H33" s="1080"/>
    </row>
    <row r="34" ht="15.75" hidden="1">
      <c r="A34" s="706"/>
    </row>
    <row r="35" spans="1:8" ht="31.5" customHeight="1">
      <c r="A35" s="1115" t="s">
        <v>1471</v>
      </c>
      <c r="B35" s="1115"/>
      <c r="C35" s="1115"/>
      <c r="D35" s="1115"/>
      <c r="E35" s="1115"/>
      <c r="F35" s="1115"/>
      <c r="G35" s="1115"/>
      <c r="H35" s="1115"/>
    </row>
    <row r="36" spans="1:8" ht="39.75" customHeight="1">
      <c r="A36" s="1116" t="s">
        <v>1472</v>
      </c>
      <c r="B36" s="1116"/>
      <c r="C36" s="1116"/>
      <c r="D36" s="1116"/>
      <c r="E36" s="1116"/>
      <c r="F36" s="1116"/>
      <c r="G36" s="1116"/>
      <c r="H36" s="1116"/>
    </row>
    <row r="37" spans="1:8" ht="32.25" customHeight="1">
      <c r="A37" s="1115" t="s">
        <v>1473</v>
      </c>
      <c r="B37" s="1115"/>
      <c r="C37" s="1115"/>
      <c r="D37" s="1115"/>
      <c r="E37" s="1115"/>
      <c r="F37" s="1115"/>
      <c r="G37" s="1115"/>
      <c r="H37" s="1115"/>
    </row>
    <row r="38" ht="8.25" customHeight="1">
      <c r="A38" s="706"/>
    </row>
    <row r="39" spans="1:8" ht="115.5" customHeight="1">
      <c r="A39" s="1116" t="s">
        <v>1474</v>
      </c>
      <c r="B39" s="1116"/>
      <c r="C39" s="1116"/>
      <c r="D39" s="1116"/>
      <c r="E39" s="1116"/>
      <c r="F39" s="1116"/>
      <c r="G39" s="1116"/>
      <c r="H39" s="1116"/>
    </row>
    <row r="40" ht="4.5" customHeight="1">
      <c r="A40" s="842"/>
    </row>
    <row r="41" spans="1:8" ht="24.75" customHeight="1">
      <c r="A41" s="1119" t="s">
        <v>1475</v>
      </c>
      <c r="B41" s="1119"/>
      <c r="C41" s="1119"/>
      <c r="D41" s="1119"/>
      <c r="E41" s="1119"/>
      <c r="F41" s="1119"/>
      <c r="G41" s="1119"/>
      <c r="H41" s="1119"/>
    </row>
    <row r="42" spans="1:8" ht="49.5" customHeight="1">
      <c r="A42" s="1080" t="s">
        <v>1476</v>
      </c>
      <c r="B42" s="1080"/>
      <c r="C42" s="1080"/>
      <c r="D42" s="1080"/>
      <c r="E42" s="1080"/>
      <c r="F42" s="1080"/>
      <c r="G42" s="1080"/>
      <c r="H42" s="1080"/>
    </row>
    <row r="43" ht="6.75" customHeight="1">
      <c r="A43" s="706"/>
    </row>
    <row r="44" spans="1:8" ht="49.5" customHeight="1">
      <c r="A44" s="1120" t="s">
        <v>1477</v>
      </c>
      <c r="B44" s="1120"/>
      <c r="C44" s="1120"/>
      <c r="D44" s="1120"/>
      <c r="E44" s="1120"/>
      <c r="F44" s="1120"/>
      <c r="G44" s="1120"/>
      <c r="H44" s="1120"/>
    </row>
    <row r="45" ht="8.25" customHeight="1">
      <c r="A45" s="706"/>
    </row>
    <row r="46" spans="1:8" ht="65.25" customHeight="1">
      <c r="A46" s="1117" t="s">
        <v>1478</v>
      </c>
      <c r="B46" s="1117"/>
      <c r="C46" s="1117"/>
      <c r="D46" s="1117"/>
      <c r="E46" s="1117"/>
      <c r="F46" s="1117"/>
      <c r="G46" s="1117"/>
      <c r="H46" s="1117"/>
    </row>
    <row r="47" ht="8.25" customHeight="1">
      <c r="A47" s="706"/>
    </row>
    <row r="48" spans="1:8" ht="33.75" customHeight="1">
      <c r="A48" s="1118" t="s">
        <v>1479</v>
      </c>
      <c r="B48" s="1118"/>
      <c r="C48" s="1118"/>
      <c r="D48" s="1118"/>
      <c r="E48" s="1118"/>
      <c r="F48" s="1118"/>
      <c r="G48" s="1118"/>
      <c r="H48" s="1118"/>
    </row>
    <row r="49" ht="4.5" customHeight="1">
      <c r="A49" s="706"/>
    </row>
    <row r="50" ht="3.75" customHeight="1">
      <c r="A50" s="706"/>
    </row>
    <row r="51" spans="1:8" ht="40.5" customHeight="1">
      <c r="A51" s="1118" t="s">
        <v>1480</v>
      </c>
      <c r="B51" s="1118"/>
      <c r="C51" s="1118"/>
      <c r="D51" s="1118"/>
      <c r="E51" s="1118"/>
      <c r="F51" s="1118"/>
      <c r="G51" s="1118"/>
      <c r="H51" s="1118"/>
    </row>
    <row r="52" ht="15.75">
      <c r="A52" s="706"/>
    </row>
  </sheetData>
  <sheetProtection/>
  <mergeCells count="60">
    <mergeCell ref="A48:H48"/>
    <mergeCell ref="A51:H51"/>
    <mergeCell ref="A39:H39"/>
    <mergeCell ref="A41:H41"/>
    <mergeCell ref="A42:H42"/>
    <mergeCell ref="A44:H44"/>
    <mergeCell ref="A31:H31"/>
    <mergeCell ref="A33:H33"/>
    <mergeCell ref="A35:H35"/>
    <mergeCell ref="A36:H36"/>
    <mergeCell ref="A37:H37"/>
    <mergeCell ref="A46:H46"/>
    <mergeCell ref="B22:D22"/>
    <mergeCell ref="E22:F22"/>
    <mergeCell ref="G22:H22"/>
    <mergeCell ref="A25:H25"/>
    <mergeCell ref="A27:H27"/>
    <mergeCell ref="A29:H29"/>
    <mergeCell ref="B20:D20"/>
    <mergeCell ref="E20:F20"/>
    <mergeCell ref="G20:H20"/>
    <mergeCell ref="B21:D21"/>
    <mergeCell ref="E21:F21"/>
    <mergeCell ref="G21:H21"/>
    <mergeCell ref="B18:D18"/>
    <mergeCell ref="E18:F18"/>
    <mergeCell ref="G18:H18"/>
    <mergeCell ref="B19:D19"/>
    <mergeCell ref="E19:F19"/>
    <mergeCell ref="G19:H19"/>
    <mergeCell ref="B16:D16"/>
    <mergeCell ref="E16:F16"/>
    <mergeCell ref="G16:H16"/>
    <mergeCell ref="B17:D17"/>
    <mergeCell ref="E17:F17"/>
    <mergeCell ref="G17:H17"/>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A1:H1"/>
    <mergeCell ref="A2:H2"/>
    <mergeCell ref="A3:H3"/>
    <mergeCell ref="A5:H5"/>
    <mergeCell ref="A7:H7"/>
    <mergeCell ref="A8:H8"/>
  </mergeCells>
  <printOptions/>
  <pageMargins left="0.75" right="0.75" top="0.58" bottom="0.49" header="0.5" footer="0.5"/>
  <pageSetup horizontalDpi="600" verticalDpi="600" orientation="portrait" scale="93" r:id="rId1"/>
  <rowBreaks count="1" manualBreakCount="1">
    <brk id="29" max="255" man="1"/>
  </rowBreaks>
</worksheet>
</file>

<file path=xl/worksheets/sheet10.xml><?xml version="1.0" encoding="utf-8"?>
<worksheet xmlns="http://schemas.openxmlformats.org/spreadsheetml/2006/main" xmlns:r="http://schemas.openxmlformats.org/officeDocument/2006/relationships">
  <dimension ref="A1:G96"/>
  <sheetViews>
    <sheetView view="pageBreakPreview" zoomScale="60" zoomScalePageLayoutView="0" workbookViewId="0" topLeftCell="A6">
      <selection activeCell="A6" sqref="A6:F6"/>
    </sheetView>
  </sheetViews>
  <sheetFormatPr defaultColWidth="9.140625" defaultRowHeight="12.75"/>
  <cols>
    <col min="1" max="1" width="5.28125" style="39" customWidth="1"/>
    <col min="2" max="2" width="24.57421875" style="39" customWidth="1"/>
    <col min="3" max="3" width="13.8515625" style="39" customWidth="1"/>
    <col min="4" max="5" width="13.57421875" style="39" customWidth="1"/>
    <col min="6" max="6" width="17.421875" style="39" customWidth="1"/>
    <col min="7" max="16384" width="9.140625" style="39" customWidth="1"/>
  </cols>
  <sheetData>
    <row r="1" spans="1:6" ht="49.5" customHeight="1">
      <c r="A1" s="1194" t="s">
        <v>1441</v>
      </c>
      <c r="B1" s="1194"/>
      <c r="C1" s="1194"/>
      <c r="D1" s="1194"/>
      <c r="E1" s="1194"/>
      <c r="F1" s="1194"/>
    </row>
    <row r="2" ht="0.75" customHeight="1"/>
    <row r="3" ht="12.75" customHeight="1" hidden="1"/>
    <row r="4" ht="12.75" customHeight="1" hidden="1"/>
    <row r="5" ht="12.75" customHeight="1" hidden="1"/>
    <row r="6" spans="1:6" ht="42" customHeight="1">
      <c r="A6" s="1182" t="s">
        <v>164</v>
      </c>
      <c r="B6" s="1182"/>
      <c r="C6" s="1182"/>
      <c r="D6" s="1182"/>
      <c r="E6" s="1182"/>
      <c r="F6" s="1182"/>
    </row>
    <row r="7" spans="1:6" s="881" customFormat="1" ht="12.75" customHeight="1">
      <c r="A7" s="763"/>
      <c r="E7" s="1195" t="s">
        <v>165</v>
      </c>
      <c r="F7" s="1195"/>
    </row>
    <row r="8" spans="1:6" ht="12.75" customHeight="1">
      <c r="A8" s="1123" t="s">
        <v>804</v>
      </c>
      <c r="B8" s="1196" t="s">
        <v>826</v>
      </c>
      <c r="C8" s="1130" t="s">
        <v>166</v>
      </c>
      <c r="D8" s="1199" t="s">
        <v>167</v>
      </c>
      <c r="E8" s="1200"/>
      <c r="F8" s="1130"/>
    </row>
    <row r="9" spans="1:6" ht="12.75" customHeight="1">
      <c r="A9" s="1125"/>
      <c r="B9" s="1197"/>
      <c r="C9" s="1198"/>
      <c r="D9" s="882" t="s">
        <v>168</v>
      </c>
      <c r="E9" s="81" t="s">
        <v>169</v>
      </c>
      <c r="F9" s="63" t="s">
        <v>213</v>
      </c>
    </row>
    <row r="10" spans="1:6" ht="12.75" customHeight="1">
      <c r="A10" s="65">
        <v>1</v>
      </c>
      <c r="B10" s="163">
        <v>2</v>
      </c>
      <c r="C10" s="163">
        <v>3</v>
      </c>
      <c r="D10" s="65">
        <v>4</v>
      </c>
      <c r="E10" s="163">
        <v>5</v>
      </c>
      <c r="F10" s="65">
        <v>6</v>
      </c>
    </row>
    <row r="11" spans="1:6" ht="12.75" customHeight="1">
      <c r="A11" s="883"/>
      <c r="B11" s="884"/>
      <c r="C11" s="885"/>
      <c r="D11" s="885"/>
      <c r="E11" s="72"/>
      <c r="F11" s="43"/>
    </row>
    <row r="12" spans="1:7" ht="12.75" customHeight="1">
      <c r="A12" s="325"/>
      <c r="B12" s="886" t="s">
        <v>726</v>
      </c>
      <c r="C12" s="186"/>
      <c r="D12" s="186"/>
      <c r="E12" s="88"/>
      <c r="F12" s="186"/>
      <c r="G12" s="793"/>
    </row>
    <row r="13" spans="1:7" ht="12.75" customHeight="1">
      <c r="A13" s="325">
        <v>1</v>
      </c>
      <c r="B13" s="770" t="s">
        <v>214</v>
      </c>
      <c r="C13" s="186">
        <v>243</v>
      </c>
      <c r="D13" s="186">
        <v>90</v>
      </c>
      <c r="E13" s="88">
        <v>34</v>
      </c>
      <c r="F13" s="186">
        <f>SUM(C13:E13)</f>
        <v>367</v>
      </c>
      <c r="G13" s="793"/>
    </row>
    <row r="14" spans="1:7" ht="12.75" customHeight="1">
      <c r="A14" s="325">
        <v>2</v>
      </c>
      <c r="B14" s="770" t="s">
        <v>215</v>
      </c>
      <c r="C14" s="186">
        <v>0</v>
      </c>
      <c r="D14" s="186">
        <v>0</v>
      </c>
      <c r="E14" s="88">
        <v>0</v>
      </c>
      <c r="F14" s="186">
        <f aca="true" t="shared" si="0" ref="F14:F48">SUM(C14:E14)</f>
        <v>0</v>
      </c>
      <c r="G14" s="793"/>
    </row>
    <row r="15" spans="1:7" ht="12.75" customHeight="1">
      <c r="A15" s="325">
        <v>3</v>
      </c>
      <c r="B15" s="793" t="s">
        <v>216</v>
      </c>
      <c r="C15" s="186">
        <v>10</v>
      </c>
      <c r="D15" s="186">
        <v>3</v>
      </c>
      <c r="E15" s="88">
        <v>5</v>
      </c>
      <c r="F15" s="186">
        <f t="shared" si="0"/>
        <v>18</v>
      </c>
      <c r="G15" s="793"/>
    </row>
    <row r="16" spans="1:7" ht="12.75" customHeight="1">
      <c r="A16" s="325">
        <v>4</v>
      </c>
      <c r="B16" s="793" t="s">
        <v>217</v>
      </c>
      <c r="C16" s="186">
        <v>25</v>
      </c>
      <c r="D16" s="186">
        <v>4</v>
      </c>
      <c r="E16" s="88">
        <v>19</v>
      </c>
      <c r="F16" s="186">
        <f t="shared" si="0"/>
        <v>48</v>
      </c>
      <c r="G16" s="793"/>
    </row>
    <row r="17" spans="1:7" ht="12.75" customHeight="1">
      <c r="A17" s="325">
        <v>5</v>
      </c>
      <c r="B17" s="793" t="s">
        <v>828</v>
      </c>
      <c r="C17" s="186">
        <v>18</v>
      </c>
      <c r="D17" s="186">
        <v>5</v>
      </c>
      <c r="E17" s="88">
        <v>2</v>
      </c>
      <c r="F17" s="186">
        <f t="shared" si="0"/>
        <v>25</v>
      </c>
      <c r="G17" s="793"/>
    </row>
    <row r="18" spans="1:7" ht="12.75" customHeight="1">
      <c r="A18" s="325">
        <v>6</v>
      </c>
      <c r="B18" s="793" t="s">
        <v>241</v>
      </c>
      <c r="C18" s="186">
        <v>10</v>
      </c>
      <c r="D18" s="186">
        <v>0</v>
      </c>
      <c r="E18" s="88">
        <v>1</v>
      </c>
      <c r="F18" s="186">
        <f t="shared" si="0"/>
        <v>11</v>
      </c>
      <c r="G18" s="793"/>
    </row>
    <row r="19" spans="1:7" ht="12.75" customHeight="1">
      <c r="A19" s="325">
        <v>7</v>
      </c>
      <c r="B19" s="793" t="s">
        <v>225</v>
      </c>
      <c r="C19" s="186">
        <v>263</v>
      </c>
      <c r="D19" s="186">
        <v>61</v>
      </c>
      <c r="E19" s="88">
        <v>21</v>
      </c>
      <c r="F19" s="186">
        <f t="shared" si="0"/>
        <v>345</v>
      </c>
      <c r="G19" s="793"/>
    </row>
    <row r="20" spans="1:7" ht="12.75" customHeight="1">
      <c r="A20" s="325">
        <v>8</v>
      </c>
      <c r="B20" s="793" t="s">
        <v>233</v>
      </c>
      <c r="C20" s="186">
        <v>73</v>
      </c>
      <c r="D20" s="186">
        <v>31</v>
      </c>
      <c r="E20" s="88">
        <v>23</v>
      </c>
      <c r="F20" s="186">
        <f t="shared" si="0"/>
        <v>127</v>
      </c>
      <c r="G20" s="793"/>
    </row>
    <row r="21" spans="1:7" ht="12.75" customHeight="1">
      <c r="A21" s="325">
        <v>9</v>
      </c>
      <c r="B21" s="793" t="s">
        <v>234</v>
      </c>
      <c r="C21" s="186">
        <v>14</v>
      </c>
      <c r="D21" s="186">
        <v>3</v>
      </c>
      <c r="E21" s="88">
        <v>2</v>
      </c>
      <c r="F21" s="186">
        <f t="shared" si="0"/>
        <v>19</v>
      </c>
      <c r="G21" s="793"/>
    </row>
    <row r="22" spans="1:7" ht="12.75" customHeight="1">
      <c r="A22" s="325">
        <v>10</v>
      </c>
      <c r="B22" s="793" t="s">
        <v>170</v>
      </c>
      <c r="C22" s="186">
        <v>8</v>
      </c>
      <c r="D22" s="186">
        <v>0</v>
      </c>
      <c r="E22" s="88">
        <v>3</v>
      </c>
      <c r="F22" s="186">
        <f t="shared" si="0"/>
        <v>11</v>
      </c>
      <c r="G22" s="793"/>
    </row>
    <row r="23" spans="1:7" ht="12.75" customHeight="1">
      <c r="A23" s="325">
        <v>11</v>
      </c>
      <c r="B23" s="793" t="s">
        <v>829</v>
      </c>
      <c r="C23" s="186">
        <v>8</v>
      </c>
      <c r="D23" s="186">
        <v>7</v>
      </c>
      <c r="E23" s="88">
        <v>6</v>
      </c>
      <c r="F23" s="186">
        <f t="shared" si="0"/>
        <v>21</v>
      </c>
      <c r="G23" s="793"/>
    </row>
    <row r="24" spans="1:7" ht="12.75" customHeight="1">
      <c r="A24" s="325">
        <v>12</v>
      </c>
      <c r="B24" s="793" t="s">
        <v>708</v>
      </c>
      <c r="C24" s="186">
        <v>98</v>
      </c>
      <c r="D24" s="186">
        <v>5</v>
      </c>
      <c r="E24" s="88">
        <v>40</v>
      </c>
      <c r="F24" s="186">
        <f t="shared" si="0"/>
        <v>143</v>
      </c>
      <c r="G24" s="793"/>
    </row>
    <row r="25" spans="1:7" ht="12.75" customHeight="1">
      <c r="A25" s="325">
        <v>13</v>
      </c>
      <c r="B25" s="793" t="s">
        <v>687</v>
      </c>
      <c r="C25" s="186">
        <v>23</v>
      </c>
      <c r="D25" s="186">
        <v>11</v>
      </c>
      <c r="E25" s="88">
        <v>15</v>
      </c>
      <c r="F25" s="186">
        <f t="shared" si="0"/>
        <v>49</v>
      </c>
      <c r="G25" s="793"/>
    </row>
    <row r="26" spans="1:7" ht="12.75" customHeight="1">
      <c r="A26" s="325">
        <v>14</v>
      </c>
      <c r="B26" s="793" t="s">
        <v>218</v>
      </c>
      <c r="C26" s="186">
        <v>60</v>
      </c>
      <c r="D26" s="186">
        <v>4</v>
      </c>
      <c r="E26" s="88">
        <v>15</v>
      </c>
      <c r="F26" s="186">
        <f t="shared" si="0"/>
        <v>79</v>
      </c>
      <c r="G26" s="793"/>
    </row>
    <row r="27" spans="1:7" ht="12.75" customHeight="1">
      <c r="A27" s="325">
        <v>15</v>
      </c>
      <c r="B27" s="793" t="s">
        <v>219</v>
      </c>
      <c r="C27" s="186">
        <v>454</v>
      </c>
      <c r="D27" s="186">
        <v>42</v>
      </c>
      <c r="E27" s="88">
        <v>69</v>
      </c>
      <c r="F27" s="186">
        <f t="shared" si="0"/>
        <v>565</v>
      </c>
      <c r="G27" s="793"/>
    </row>
    <row r="28" spans="1:7" ht="12.75" customHeight="1">
      <c r="A28" s="325">
        <v>16</v>
      </c>
      <c r="B28" s="793" t="s">
        <v>693</v>
      </c>
      <c r="C28" s="186">
        <v>0</v>
      </c>
      <c r="D28" s="186">
        <v>0</v>
      </c>
      <c r="E28" s="88">
        <v>0</v>
      </c>
      <c r="F28" s="186">
        <f t="shared" si="0"/>
        <v>0</v>
      </c>
      <c r="G28" s="793"/>
    </row>
    <row r="29" spans="1:7" ht="12.75" customHeight="1">
      <c r="A29" s="325">
        <v>17</v>
      </c>
      <c r="B29" s="793" t="s">
        <v>220</v>
      </c>
      <c r="C29" s="186">
        <v>8</v>
      </c>
      <c r="D29" s="186">
        <v>0</v>
      </c>
      <c r="E29" s="88">
        <v>0</v>
      </c>
      <c r="F29" s="186">
        <f t="shared" si="0"/>
        <v>8</v>
      </c>
      <c r="G29" s="793"/>
    </row>
    <row r="30" spans="1:7" ht="12.75" customHeight="1">
      <c r="A30" s="325">
        <v>18</v>
      </c>
      <c r="B30" s="793" t="s">
        <v>695</v>
      </c>
      <c r="C30" s="186">
        <v>0</v>
      </c>
      <c r="D30" s="186">
        <v>0</v>
      </c>
      <c r="E30" s="88">
        <v>0</v>
      </c>
      <c r="F30" s="186">
        <f t="shared" si="0"/>
        <v>0</v>
      </c>
      <c r="G30" s="793"/>
    </row>
    <row r="31" spans="1:7" ht="12.75" customHeight="1">
      <c r="A31" s="325">
        <v>19</v>
      </c>
      <c r="B31" s="793" t="s">
        <v>221</v>
      </c>
      <c r="C31" s="186">
        <v>0</v>
      </c>
      <c r="D31" s="186">
        <v>0</v>
      </c>
      <c r="E31" s="88">
        <v>0</v>
      </c>
      <c r="F31" s="186">
        <f t="shared" si="0"/>
        <v>0</v>
      </c>
      <c r="G31" s="793"/>
    </row>
    <row r="32" spans="1:7" ht="12.75" customHeight="1">
      <c r="A32" s="325">
        <v>20</v>
      </c>
      <c r="B32" s="793" t="s">
        <v>222</v>
      </c>
      <c r="C32" s="186">
        <v>38</v>
      </c>
      <c r="D32" s="186">
        <v>12</v>
      </c>
      <c r="E32" s="88">
        <v>2</v>
      </c>
      <c r="F32" s="186">
        <f t="shared" si="0"/>
        <v>52</v>
      </c>
      <c r="G32" s="793"/>
    </row>
    <row r="33" spans="1:7" ht="12.75" customHeight="1">
      <c r="A33" s="325">
        <v>21</v>
      </c>
      <c r="B33" s="793" t="s">
        <v>236</v>
      </c>
      <c r="C33" s="186">
        <v>53</v>
      </c>
      <c r="D33" s="186">
        <v>31</v>
      </c>
      <c r="E33" s="88">
        <v>17</v>
      </c>
      <c r="F33" s="186">
        <f t="shared" si="0"/>
        <v>101</v>
      </c>
      <c r="G33" s="793"/>
    </row>
    <row r="34" spans="1:7" ht="12.75" customHeight="1">
      <c r="A34" s="325">
        <v>22</v>
      </c>
      <c r="B34" s="793" t="s">
        <v>226</v>
      </c>
      <c r="C34" s="186">
        <v>94</v>
      </c>
      <c r="D34" s="186">
        <v>9</v>
      </c>
      <c r="E34" s="88">
        <v>8</v>
      </c>
      <c r="F34" s="186">
        <f t="shared" si="0"/>
        <v>111</v>
      </c>
      <c r="G34" s="793"/>
    </row>
    <row r="35" spans="1:7" ht="12.75" customHeight="1">
      <c r="A35" s="325">
        <v>23</v>
      </c>
      <c r="B35" s="793" t="s">
        <v>692</v>
      </c>
      <c r="C35" s="186">
        <v>0</v>
      </c>
      <c r="D35" s="186">
        <v>0</v>
      </c>
      <c r="E35" s="88">
        <v>0</v>
      </c>
      <c r="F35" s="186">
        <f t="shared" si="0"/>
        <v>0</v>
      </c>
      <c r="G35" s="793"/>
    </row>
    <row r="36" spans="1:7" ht="12.75" customHeight="1">
      <c r="A36" s="325">
        <v>24</v>
      </c>
      <c r="B36" s="793" t="s">
        <v>688</v>
      </c>
      <c r="C36" s="186">
        <v>175</v>
      </c>
      <c r="D36" s="186">
        <v>42</v>
      </c>
      <c r="E36" s="88">
        <v>3</v>
      </c>
      <c r="F36" s="186">
        <f t="shared" si="0"/>
        <v>220</v>
      </c>
      <c r="G36" s="793"/>
    </row>
    <row r="37" spans="1:7" ht="12.75" customHeight="1">
      <c r="A37" s="325">
        <v>25</v>
      </c>
      <c r="B37" s="793" t="s">
        <v>694</v>
      </c>
      <c r="C37" s="186">
        <v>10</v>
      </c>
      <c r="D37" s="186">
        <v>0</v>
      </c>
      <c r="E37" s="88">
        <v>0</v>
      </c>
      <c r="F37" s="186">
        <f t="shared" si="0"/>
        <v>10</v>
      </c>
      <c r="G37" s="793"/>
    </row>
    <row r="38" spans="1:7" ht="12.75" customHeight="1">
      <c r="A38" s="325">
        <v>26</v>
      </c>
      <c r="B38" s="793" t="s">
        <v>845</v>
      </c>
      <c r="C38" s="186">
        <v>16</v>
      </c>
      <c r="D38" s="186">
        <v>18</v>
      </c>
      <c r="E38" s="88">
        <v>2</v>
      </c>
      <c r="F38" s="186">
        <f t="shared" si="0"/>
        <v>36</v>
      </c>
      <c r="G38" s="793"/>
    </row>
    <row r="39" spans="1:7" ht="12.75" customHeight="1">
      <c r="A39" s="325">
        <v>27</v>
      </c>
      <c r="B39" s="793" t="s">
        <v>237</v>
      </c>
      <c r="C39" s="186">
        <v>234</v>
      </c>
      <c r="D39" s="186">
        <v>13</v>
      </c>
      <c r="E39" s="88">
        <v>27</v>
      </c>
      <c r="F39" s="186">
        <f t="shared" si="0"/>
        <v>274</v>
      </c>
      <c r="G39" s="793"/>
    </row>
    <row r="40" spans="1:7" ht="12.75" customHeight="1">
      <c r="A40" s="325">
        <v>28</v>
      </c>
      <c r="B40" s="793" t="s">
        <v>691</v>
      </c>
      <c r="C40" s="186">
        <v>49</v>
      </c>
      <c r="D40" s="186">
        <v>18</v>
      </c>
      <c r="E40" s="88">
        <v>20</v>
      </c>
      <c r="F40" s="186">
        <f t="shared" si="0"/>
        <v>87</v>
      </c>
      <c r="G40" s="793"/>
    </row>
    <row r="41" spans="1:7" ht="12.75" customHeight="1">
      <c r="A41" s="325">
        <v>29</v>
      </c>
      <c r="B41" s="793" t="s">
        <v>238</v>
      </c>
      <c r="C41" s="186">
        <v>0</v>
      </c>
      <c r="D41" s="186">
        <v>0</v>
      </c>
      <c r="E41" s="88">
        <v>1</v>
      </c>
      <c r="F41" s="186">
        <f t="shared" si="0"/>
        <v>1</v>
      </c>
      <c r="G41" s="793"/>
    </row>
    <row r="42" spans="1:7" ht="12.75" customHeight="1">
      <c r="A42" s="325">
        <v>30</v>
      </c>
      <c r="B42" s="793" t="s">
        <v>171</v>
      </c>
      <c r="C42" s="186">
        <v>1</v>
      </c>
      <c r="D42" s="186">
        <v>2</v>
      </c>
      <c r="E42" s="88">
        <v>0</v>
      </c>
      <c r="F42" s="186">
        <f t="shared" si="0"/>
        <v>3</v>
      </c>
      <c r="G42" s="793"/>
    </row>
    <row r="43" spans="1:7" ht="12.75" customHeight="1">
      <c r="A43" s="325">
        <v>31</v>
      </c>
      <c r="B43" s="793" t="s">
        <v>239</v>
      </c>
      <c r="C43" s="186">
        <v>2</v>
      </c>
      <c r="D43" s="186">
        <v>3</v>
      </c>
      <c r="E43" s="88">
        <v>0</v>
      </c>
      <c r="F43" s="186">
        <f t="shared" si="0"/>
        <v>5</v>
      </c>
      <c r="G43" s="793"/>
    </row>
    <row r="44" spans="1:7" ht="12.75" customHeight="1">
      <c r="A44" s="325">
        <v>32</v>
      </c>
      <c r="B44" s="793" t="s">
        <v>690</v>
      </c>
      <c r="C44" s="186">
        <v>4</v>
      </c>
      <c r="D44" s="186">
        <v>0</v>
      </c>
      <c r="E44" s="88">
        <v>4</v>
      </c>
      <c r="F44" s="186">
        <f t="shared" si="0"/>
        <v>8</v>
      </c>
      <c r="G44" s="793"/>
    </row>
    <row r="45" spans="1:7" ht="12.75" customHeight="1">
      <c r="A45" s="325">
        <v>33</v>
      </c>
      <c r="B45" s="793" t="s">
        <v>172</v>
      </c>
      <c r="C45" s="186">
        <v>0</v>
      </c>
      <c r="D45" s="186">
        <v>0</v>
      </c>
      <c r="E45" s="88">
        <v>0</v>
      </c>
      <c r="F45" s="186">
        <f t="shared" si="0"/>
        <v>0</v>
      </c>
      <c r="G45" s="793"/>
    </row>
    <row r="46" spans="1:7" ht="12.75" customHeight="1">
      <c r="A46" s="325">
        <v>34</v>
      </c>
      <c r="B46" s="793" t="s">
        <v>689</v>
      </c>
      <c r="C46" s="186">
        <v>0</v>
      </c>
      <c r="D46" s="186">
        <v>0</v>
      </c>
      <c r="E46" s="88">
        <v>0</v>
      </c>
      <c r="F46" s="186">
        <f t="shared" si="0"/>
        <v>0</v>
      </c>
      <c r="G46" s="793"/>
    </row>
    <row r="47" spans="1:7" ht="12.75" customHeight="1">
      <c r="A47" s="325"/>
      <c r="C47" s="215"/>
      <c r="D47" s="215"/>
      <c r="E47" s="88"/>
      <c r="F47" s="215"/>
      <c r="G47" s="793"/>
    </row>
    <row r="48" spans="1:7" ht="12.75" customHeight="1">
      <c r="A48" s="103"/>
      <c r="B48" s="887" t="s">
        <v>213</v>
      </c>
      <c r="C48" s="888">
        <f>SUM(C13:C47)</f>
        <v>1991</v>
      </c>
      <c r="D48" s="889">
        <f>SUM(D13:D47)</f>
        <v>414</v>
      </c>
      <c r="E48" s="888">
        <f>SUM(E13:E47)</f>
        <v>339</v>
      </c>
      <c r="F48" s="215">
        <f t="shared" si="0"/>
        <v>2744</v>
      </c>
      <c r="G48" s="793"/>
    </row>
    <row r="49" spans="1:7" ht="12.75">
      <c r="A49" s="135"/>
      <c r="B49" s="1193" t="s">
        <v>173</v>
      </c>
      <c r="C49" s="1193"/>
      <c r="D49" s="1193"/>
      <c r="E49" s="1193"/>
      <c r="F49" s="1193"/>
      <c r="G49" s="793"/>
    </row>
    <row r="50" spans="1:7" ht="12.75" customHeight="1">
      <c r="A50" s="890"/>
      <c r="B50" s="793" t="s">
        <v>174</v>
      </c>
      <c r="C50" s="793"/>
      <c r="D50" s="793"/>
      <c r="E50" s="793"/>
      <c r="F50" s="793"/>
      <c r="G50" s="793"/>
    </row>
    <row r="51" spans="1:7" s="881" customFormat="1" ht="12.75" customHeight="1">
      <c r="A51" s="891"/>
      <c r="B51" s="793"/>
      <c r="C51" s="793"/>
      <c r="D51" s="793"/>
      <c r="E51" s="793"/>
      <c r="F51" s="793"/>
      <c r="G51" s="793"/>
    </row>
    <row r="52" spans="1:7" s="881" customFormat="1" ht="12.75" customHeight="1">
      <c r="A52" s="891"/>
      <c r="B52" s="793"/>
      <c r="C52" s="793"/>
      <c r="D52" s="793"/>
      <c r="E52" s="793"/>
      <c r="F52" s="793"/>
      <c r="G52" s="793"/>
    </row>
    <row r="53" spans="1:7" s="881" customFormat="1" ht="12.75" customHeight="1">
      <c r="A53" s="891"/>
      <c r="B53" s="793"/>
      <c r="C53" s="793"/>
      <c r="D53" s="793"/>
      <c r="E53" s="793"/>
      <c r="F53" s="793"/>
      <c r="G53" s="793"/>
    </row>
    <row r="54" spans="1:7" s="881" customFormat="1" ht="12.75" customHeight="1">
      <c r="A54" s="891"/>
      <c r="B54" s="793"/>
      <c r="C54" s="793"/>
      <c r="D54" s="793"/>
      <c r="E54" s="793"/>
      <c r="F54" s="793"/>
      <c r="G54" s="793"/>
    </row>
    <row r="55" spans="1:7" s="881" customFormat="1" ht="12.75" customHeight="1">
      <c r="A55" s="891"/>
      <c r="B55" s="793"/>
      <c r="C55" s="793"/>
      <c r="D55" s="793"/>
      <c r="E55" s="793"/>
      <c r="F55" s="793"/>
      <c r="G55" s="793"/>
    </row>
    <row r="56" spans="1:7" s="881" customFormat="1" ht="12.75" customHeight="1">
      <c r="A56" s="891"/>
      <c r="B56" s="793"/>
      <c r="C56" s="793"/>
      <c r="D56" s="793"/>
      <c r="E56" s="793"/>
      <c r="F56" s="793"/>
      <c r="G56" s="793"/>
    </row>
    <row r="57" spans="1:7" s="881" customFormat="1" ht="12.75" customHeight="1">
      <c r="A57" s="891"/>
      <c r="B57" s="793"/>
      <c r="C57" s="793"/>
      <c r="D57" s="793"/>
      <c r="E57" s="793"/>
      <c r="F57" s="793"/>
      <c r="G57" s="793"/>
    </row>
    <row r="58" spans="1:7" s="881" customFormat="1" ht="12.75" customHeight="1">
      <c r="A58" s="891"/>
      <c r="B58" s="793"/>
      <c r="C58" s="793"/>
      <c r="D58" s="793"/>
      <c r="E58" s="793"/>
      <c r="F58" s="793"/>
      <c r="G58" s="793"/>
    </row>
    <row r="59" spans="1:7" s="881" customFormat="1" ht="12.75" customHeight="1">
      <c r="A59" s="891"/>
      <c r="B59" s="793"/>
      <c r="C59" s="793"/>
      <c r="D59" s="793"/>
      <c r="E59" s="793"/>
      <c r="F59" s="793"/>
      <c r="G59" s="793"/>
    </row>
    <row r="60" spans="1:7" s="881" customFormat="1" ht="12.75" customHeight="1">
      <c r="A60" s="891"/>
      <c r="B60" s="793"/>
      <c r="C60" s="793"/>
      <c r="D60" s="793"/>
      <c r="E60" s="793"/>
      <c r="F60" s="793"/>
      <c r="G60" s="793"/>
    </row>
    <row r="61" spans="1:7" s="881" customFormat="1" ht="12.75" customHeight="1">
      <c r="A61" s="891"/>
      <c r="B61" s="793"/>
      <c r="C61" s="793"/>
      <c r="D61" s="793"/>
      <c r="E61" s="793"/>
      <c r="F61" s="793"/>
      <c r="G61" s="793"/>
    </row>
    <row r="62" spans="1:7" s="881" customFormat="1" ht="12.75" customHeight="1">
      <c r="A62" s="891"/>
      <c r="B62" s="793"/>
      <c r="C62" s="793"/>
      <c r="D62" s="793"/>
      <c r="E62" s="793"/>
      <c r="F62" s="793"/>
      <c r="G62" s="793"/>
    </row>
    <row r="63" spans="1:7" s="881" customFormat="1" ht="12.75" customHeight="1">
      <c r="A63" s="891"/>
      <c r="B63" s="793"/>
      <c r="C63" s="793"/>
      <c r="D63" s="793"/>
      <c r="E63" s="793"/>
      <c r="F63" s="793"/>
      <c r="G63" s="793"/>
    </row>
    <row r="64" spans="1:7" s="881" customFormat="1" ht="12.75" customHeight="1">
      <c r="A64" s="891"/>
      <c r="B64" s="793"/>
      <c r="C64" s="793"/>
      <c r="D64" s="793"/>
      <c r="E64" s="793"/>
      <c r="F64" s="793"/>
      <c r="G64" s="793"/>
    </row>
    <row r="65" spans="1:7" s="881" customFormat="1" ht="12.75" customHeight="1">
      <c r="A65" s="891"/>
      <c r="B65" s="793"/>
      <c r="C65" s="793"/>
      <c r="D65" s="793"/>
      <c r="E65" s="793"/>
      <c r="F65" s="793"/>
      <c r="G65" s="793"/>
    </row>
    <row r="66" spans="1:7" s="881" customFormat="1" ht="12.75" customHeight="1">
      <c r="A66" s="891"/>
      <c r="B66" s="793"/>
      <c r="C66" s="793"/>
      <c r="D66" s="793"/>
      <c r="E66" s="793"/>
      <c r="F66" s="793"/>
      <c r="G66" s="793"/>
    </row>
    <row r="67" spans="1:7" s="881" customFormat="1" ht="12.75" customHeight="1">
      <c r="A67" s="891"/>
      <c r="B67" s="793"/>
      <c r="C67" s="793"/>
      <c r="D67" s="793"/>
      <c r="E67" s="793"/>
      <c r="F67" s="793"/>
      <c r="G67" s="793"/>
    </row>
    <row r="68" spans="1:7" s="881" customFormat="1" ht="12.75" customHeight="1">
      <c r="A68" s="891"/>
      <c r="B68" s="793"/>
      <c r="C68" s="793"/>
      <c r="D68" s="793"/>
      <c r="E68" s="793"/>
      <c r="F68" s="793"/>
      <c r="G68" s="793"/>
    </row>
    <row r="69" spans="1:7" s="881" customFormat="1" ht="12.75" customHeight="1">
      <c r="A69" s="891"/>
      <c r="B69" s="793"/>
      <c r="C69" s="793"/>
      <c r="D69" s="793"/>
      <c r="E69" s="793"/>
      <c r="F69" s="793"/>
      <c r="G69" s="793"/>
    </row>
    <row r="70" spans="1:7" s="881" customFormat="1" ht="12.75" customHeight="1">
      <c r="A70" s="891"/>
      <c r="B70" s="793"/>
      <c r="C70" s="793"/>
      <c r="D70" s="793"/>
      <c r="E70" s="793"/>
      <c r="F70" s="793"/>
      <c r="G70" s="793"/>
    </row>
    <row r="71" spans="1:7" s="881" customFormat="1" ht="12.75" customHeight="1">
      <c r="A71" s="891"/>
      <c r="B71" s="793"/>
      <c r="C71" s="793"/>
      <c r="D71" s="793"/>
      <c r="E71" s="793"/>
      <c r="F71" s="793"/>
      <c r="G71" s="793"/>
    </row>
    <row r="72" spans="1:7" s="881" customFormat="1" ht="12.75" customHeight="1">
      <c r="A72" s="891"/>
      <c r="B72" s="793"/>
      <c r="C72" s="793"/>
      <c r="D72" s="793"/>
      <c r="E72" s="793"/>
      <c r="F72" s="793"/>
      <c r="G72" s="793"/>
    </row>
    <row r="73" spans="1:7" s="881" customFormat="1" ht="12.75" customHeight="1">
      <c r="A73" s="891"/>
      <c r="B73" s="793"/>
      <c r="C73" s="793"/>
      <c r="D73" s="793"/>
      <c r="E73" s="793"/>
      <c r="F73" s="793"/>
      <c r="G73" s="793"/>
    </row>
    <row r="74" spans="1:7" s="881" customFormat="1" ht="12.75" customHeight="1">
      <c r="A74" s="891"/>
      <c r="B74" s="793"/>
      <c r="C74" s="793"/>
      <c r="D74" s="793"/>
      <c r="E74" s="793"/>
      <c r="F74" s="793"/>
      <c r="G74" s="793"/>
    </row>
    <row r="75" spans="1:7" s="881" customFormat="1" ht="12.75" customHeight="1">
      <c r="A75" s="891"/>
      <c r="B75" s="793"/>
      <c r="C75" s="793"/>
      <c r="D75" s="793"/>
      <c r="E75" s="793"/>
      <c r="F75" s="793"/>
      <c r="G75" s="793"/>
    </row>
    <row r="76" spans="1:7" s="881" customFormat="1" ht="12.75" customHeight="1">
      <c r="A76" s="891"/>
      <c r="B76" s="793"/>
      <c r="C76" s="793"/>
      <c r="D76" s="793"/>
      <c r="E76" s="793"/>
      <c r="F76" s="793"/>
      <c r="G76" s="793"/>
    </row>
    <row r="77" spans="1:7" s="881" customFormat="1" ht="12.75" customHeight="1">
      <c r="A77" s="891"/>
      <c r="B77" s="793"/>
      <c r="C77" s="793"/>
      <c r="D77" s="793"/>
      <c r="E77" s="793"/>
      <c r="F77" s="793"/>
      <c r="G77" s="793"/>
    </row>
    <row r="78" spans="1:7" s="881" customFormat="1" ht="12.75" customHeight="1">
      <c r="A78" s="891"/>
      <c r="B78" s="793"/>
      <c r="C78" s="793"/>
      <c r="D78" s="793"/>
      <c r="E78" s="793"/>
      <c r="F78" s="793"/>
      <c r="G78" s="793"/>
    </row>
    <row r="79" spans="1:7" s="881" customFormat="1" ht="12.75" customHeight="1">
      <c r="A79" s="891"/>
      <c r="B79" s="793"/>
      <c r="C79" s="793"/>
      <c r="D79" s="793"/>
      <c r="E79" s="793"/>
      <c r="F79" s="793"/>
      <c r="G79" s="793"/>
    </row>
    <row r="80" spans="1:7" s="881" customFormat="1" ht="12.75" customHeight="1">
      <c r="A80" s="891"/>
      <c r="B80" s="793"/>
      <c r="C80" s="793"/>
      <c r="D80" s="793"/>
      <c r="E80" s="793"/>
      <c r="F80" s="793"/>
      <c r="G80" s="793"/>
    </row>
    <row r="81" spans="1:7" s="881" customFormat="1" ht="12.75" customHeight="1">
      <c r="A81" s="891"/>
      <c r="B81" s="793"/>
      <c r="C81" s="793"/>
      <c r="D81" s="793"/>
      <c r="E81" s="793"/>
      <c r="F81" s="793"/>
      <c r="G81" s="793"/>
    </row>
    <row r="82" spans="1:7" s="881" customFormat="1" ht="12.75" customHeight="1">
      <c r="A82" s="891"/>
      <c r="B82" s="793"/>
      <c r="C82" s="793"/>
      <c r="D82" s="793"/>
      <c r="E82" s="793"/>
      <c r="F82" s="793"/>
      <c r="G82" s="793"/>
    </row>
    <row r="83" spans="1:7" s="881" customFormat="1" ht="12.75" customHeight="1">
      <c r="A83" s="891"/>
      <c r="B83" s="793"/>
      <c r="C83" s="793"/>
      <c r="D83" s="793"/>
      <c r="E83" s="793"/>
      <c r="F83" s="793"/>
      <c r="G83" s="793"/>
    </row>
    <row r="84" spans="1:7" ht="12.75" customHeight="1">
      <c r="A84" s="135"/>
      <c r="B84" s="793"/>
      <c r="C84" s="793"/>
      <c r="D84" s="793"/>
      <c r="E84" s="793"/>
      <c r="F84" s="793"/>
      <c r="G84" s="793"/>
    </row>
    <row r="85" spans="1:7" ht="12.75" customHeight="1">
      <c r="A85" s="135"/>
      <c r="B85" s="135"/>
      <c r="C85" s="135"/>
      <c r="D85" s="135"/>
      <c r="E85" s="135"/>
      <c r="F85" s="135"/>
      <c r="G85" s="135"/>
    </row>
    <row r="86" spans="1:7" ht="12.75" customHeight="1">
      <c r="A86" s="135"/>
      <c r="B86" s="135"/>
      <c r="C86" s="135"/>
      <c r="D86" s="135"/>
      <c r="E86" s="135"/>
      <c r="F86" s="135"/>
      <c r="G86" s="135"/>
    </row>
    <row r="87" spans="1:7" ht="12.75" customHeight="1">
      <c r="A87" s="135"/>
      <c r="B87" s="135"/>
      <c r="C87" s="135"/>
      <c r="D87" s="135"/>
      <c r="E87" s="135"/>
      <c r="F87" s="135"/>
      <c r="G87" s="135"/>
    </row>
    <row r="88" spans="1:7" ht="12.75" customHeight="1">
      <c r="A88" s="135"/>
      <c r="B88" s="135"/>
      <c r="C88" s="135"/>
      <c r="D88" s="135"/>
      <c r="E88" s="135"/>
      <c r="F88" s="135"/>
      <c r="G88" s="135"/>
    </row>
    <row r="89" spans="1:7" ht="12.75" customHeight="1">
      <c r="A89" s="135"/>
      <c r="B89" s="135"/>
      <c r="C89" s="135"/>
      <c r="D89" s="135"/>
      <c r="E89" s="135"/>
      <c r="F89" s="135"/>
      <c r="G89" s="135"/>
    </row>
    <row r="90" spans="1:7" ht="12.75" customHeight="1">
      <c r="A90" s="135"/>
      <c r="B90" s="135"/>
      <c r="C90" s="135"/>
      <c r="D90" s="135"/>
      <c r="E90" s="135"/>
      <c r="F90" s="135"/>
      <c r="G90" s="135"/>
    </row>
    <row r="91" spans="1:7" ht="12.75" customHeight="1">
      <c r="A91" s="135"/>
      <c r="B91" s="135"/>
      <c r="C91" s="135"/>
      <c r="D91" s="135"/>
      <c r="E91" s="135"/>
      <c r="F91" s="135"/>
      <c r="G91" s="135"/>
    </row>
    <row r="92" spans="1:7" ht="12.75" customHeight="1">
      <c r="A92" s="135"/>
      <c r="B92" s="135"/>
      <c r="C92" s="135"/>
      <c r="D92" s="135"/>
      <c r="E92" s="135"/>
      <c r="F92" s="135"/>
      <c r="G92" s="135"/>
    </row>
    <row r="93" spans="1:7" ht="12.75" customHeight="1">
      <c r="A93" s="135"/>
      <c r="B93" s="135"/>
      <c r="C93" s="135"/>
      <c r="D93" s="135"/>
      <c r="E93" s="135"/>
      <c r="F93" s="135"/>
      <c r="G93" s="135"/>
    </row>
    <row r="94" spans="1:7" ht="12.75" customHeight="1">
      <c r="A94" s="135"/>
      <c r="B94" s="135"/>
      <c r="C94" s="135"/>
      <c r="D94" s="135"/>
      <c r="E94" s="135"/>
      <c r="F94" s="135"/>
      <c r="G94" s="135"/>
    </row>
    <row r="95" spans="1:7" ht="12.75" customHeight="1">
      <c r="A95" s="135"/>
      <c r="B95" s="135"/>
      <c r="C95" s="135"/>
      <c r="D95" s="135"/>
      <c r="E95" s="135"/>
      <c r="F95" s="135"/>
      <c r="G95" s="135"/>
    </row>
    <row r="96" spans="1:7" ht="12.75" customHeight="1">
      <c r="A96" s="135"/>
      <c r="B96" s="135"/>
      <c r="C96" s="135"/>
      <c r="D96" s="135"/>
      <c r="E96" s="135"/>
      <c r="F96" s="135"/>
      <c r="G96" s="135"/>
    </row>
  </sheetData>
  <sheetProtection/>
  <mergeCells count="8">
    <mergeCell ref="B49:F49"/>
    <mergeCell ref="A1:F1"/>
    <mergeCell ref="A6:F6"/>
    <mergeCell ref="E7:F7"/>
    <mergeCell ref="A8:A9"/>
    <mergeCell ref="B8:B9"/>
    <mergeCell ref="C8:C9"/>
    <mergeCell ref="D8:F8"/>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288"/>
  <sheetViews>
    <sheetView view="pageBreakPreview" zoomScale="60" zoomScalePageLayoutView="0" workbookViewId="0" topLeftCell="A1">
      <selection activeCell="V26" sqref="V26"/>
    </sheetView>
  </sheetViews>
  <sheetFormatPr defaultColWidth="9.140625" defaultRowHeight="12.75"/>
  <cols>
    <col min="2" max="2" width="37.28125" style="0" customWidth="1"/>
    <col min="3" max="3" width="15.00390625" style="0" customWidth="1"/>
    <col min="4" max="4" width="13.421875" style="0" customWidth="1"/>
    <col min="5" max="5" width="12.00390625" style="0" customWidth="1"/>
    <col min="6" max="6" width="10.8515625" style="0" customWidth="1"/>
  </cols>
  <sheetData>
    <row r="1" spans="1:6" s="39" customFormat="1" ht="15">
      <c r="A1" s="1081" t="s">
        <v>184</v>
      </c>
      <c r="B1" s="1081"/>
      <c r="C1" s="1081"/>
      <c r="D1" s="1081"/>
      <c r="E1" s="1081"/>
      <c r="F1" s="1081"/>
    </row>
    <row r="2" spans="1:5" s="39" customFormat="1" ht="12.75" customHeight="1">
      <c r="A2" s="324"/>
      <c r="E2" s="39" t="s">
        <v>185</v>
      </c>
    </row>
    <row r="3" spans="1:6" s="39" customFormat="1" ht="12.75">
      <c r="A3" s="81" t="s">
        <v>925</v>
      </c>
      <c r="B3" s="81" t="s">
        <v>186</v>
      </c>
      <c r="C3" s="81" t="s">
        <v>179</v>
      </c>
      <c r="D3" s="81" t="s">
        <v>168</v>
      </c>
      <c r="E3" s="81" t="s">
        <v>169</v>
      </c>
      <c r="F3" s="63" t="s">
        <v>213</v>
      </c>
    </row>
    <row r="4" spans="1:6" s="39" customFormat="1" ht="12.75" customHeight="1">
      <c r="A4" s="894">
        <v>1</v>
      </c>
      <c r="B4" s="895" t="s">
        <v>187</v>
      </c>
      <c r="C4" s="895">
        <v>8</v>
      </c>
      <c r="D4" s="895" t="s">
        <v>784</v>
      </c>
      <c r="E4" s="895" t="s">
        <v>784</v>
      </c>
      <c r="F4" s="895">
        <v>8</v>
      </c>
    </row>
    <row r="5" spans="1:6" s="39" customFormat="1" ht="12.75" customHeight="1">
      <c r="A5" s="894">
        <v>2</v>
      </c>
      <c r="B5" s="12" t="s">
        <v>188</v>
      </c>
      <c r="C5" s="895"/>
      <c r="D5" s="895"/>
      <c r="E5" s="895"/>
      <c r="F5" s="895"/>
    </row>
    <row r="6" spans="1:6" s="39" customFormat="1" ht="12.75" customHeight="1">
      <c r="A6" s="894"/>
      <c r="B6" s="895" t="s">
        <v>189</v>
      </c>
      <c r="C6" s="895">
        <v>63</v>
      </c>
      <c r="D6" s="895">
        <v>5</v>
      </c>
      <c r="E6" s="895">
        <v>8</v>
      </c>
      <c r="F6" s="895">
        <v>76</v>
      </c>
    </row>
    <row r="7" spans="1:6" s="39" customFormat="1" ht="12.75" customHeight="1">
      <c r="A7" s="894"/>
      <c r="B7" s="895" t="s">
        <v>190</v>
      </c>
      <c r="C7" s="895">
        <v>112</v>
      </c>
      <c r="D7" s="895">
        <v>17</v>
      </c>
      <c r="E7" s="895">
        <v>72</v>
      </c>
      <c r="F7" s="895">
        <v>201</v>
      </c>
    </row>
    <row r="8" spans="1:6" s="39" customFormat="1" ht="12.75" customHeight="1">
      <c r="A8" s="894">
        <v>3</v>
      </c>
      <c r="B8" s="895" t="s">
        <v>191</v>
      </c>
      <c r="C8" s="895">
        <v>27</v>
      </c>
      <c r="D8" s="895">
        <v>1</v>
      </c>
      <c r="E8" s="895">
        <v>4</v>
      </c>
      <c r="F8" s="895">
        <v>32</v>
      </c>
    </row>
    <row r="9" spans="1:6" s="39" customFormat="1" ht="12.75" customHeight="1">
      <c r="A9" s="894">
        <v>4</v>
      </c>
      <c r="B9" s="895" t="s">
        <v>192</v>
      </c>
      <c r="C9" s="896">
        <v>5</v>
      </c>
      <c r="D9" s="897" t="s">
        <v>784</v>
      </c>
      <c r="E9" s="897" t="s">
        <v>784</v>
      </c>
      <c r="F9" s="896">
        <v>5</v>
      </c>
    </row>
    <row r="10" spans="1:6" s="39" customFormat="1" ht="12.75" customHeight="1">
      <c r="A10" s="894">
        <v>5</v>
      </c>
      <c r="B10" s="895" t="s">
        <v>193</v>
      </c>
      <c r="C10" s="896">
        <v>176</v>
      </c>
      <c r="D10" s="896">
        <v>29</v>
      </c>
      <c r="E10" s="896">
        <v>34</v>
      </c>
      <c r="F10" s="896">
        <v>239</v>
      </c>
    </row>
    <row r="11" spans="1:6" s="39" customFormat="1" ht="12.75" customHeight="1">
      <c r="A11" s="894">
        <v>6</v>
      </c>
      <c r="B11" s="895" t="s">
        <v>194</v>
      </c>
      <c r="C11" s="896">
        <v>62</v>
      </c>
      <c r="D11" s="896">
        <v>3</v>
      </c>
      <c r="E11" s="896">
        <v>30</v>
      </c>
      <c r="F11" s="896">
        <v>95</v>
      </c>
    </row>
    <row r="12" spans="1:6" s="39" customFormat="1" ht="12.75" customHeight="1">
      <c r="A12" s="894">
        <v>7</v>
      </c>
      <c r="B12" s="895" t="s">
        <v>195</v>
      </c>
      <c r="C12" s="896">
        <v>79</v>
      </c>
      <c r="D12" s="896">
        <v>7</v>
      </c>
      <c r="E12" s="896">
        <v>35</v>
      </c>
      <c r="F12" s="896">
        <v>121</v>
      </c>
    </row>
    <row r="13" spans="1:6" s="39" customFormat="1" ht="12.75" customHeight="1">
      <c r="A13" s="894">
        <v>8</v>
      </c>
      <c r="B13" s="12" t="s">
        <v>196</v>
      </c>
      <c r="C13" s="896"/>
      <c r="D13" s="896"/>
      <c r="E13" s="896"/>
      <c r="F13" s="896"/>
    </row>
    <row r="14" spans="1:6" s="39" customFormat="1" ht="12.75" customHeight="1">
      <c r="A14" s="894"/>
      <c r="B14" s="895" t="s">
        <v>197</v>
      </c>
      <c r="C14" s="896">
        <v>10</v>
      </c>
      <c r="D14" s="896">
        <v>2</v>
      </c>
      <c r="E14" s="896">
        <v>4</v>
      </c>
      <c r="F14" s="896">
        <v>16</v>
      </c>
    </row>
    <row r="15" spans="1:6" s="39" customFormat="1" ht="12.75">
      <c r="A15" s="895"/>
      <c r="B15" s="896" t="s">
        <v>198</v>
      </c>
      <c r="C15" s="896">
        <v>46</v>
      </c>
      <c r="D15" s="896">
        <v>1</v>
      </c>
      <c r="E15" s="896">
        <v>6</v>
      </c>
      <c r="F15" s="896">
        <v>53</v>
      </c>
    </row>
    <row r="16" spans="1:6" s="39" customFormat="1" ht="12.75" customHeight="1">
      <c r="A16" s="894">
        <v>9</v>
      </c>
      <c r="B16" s="895" t="s">
        <v>199</v>
      </c>
      <c r="C16" s="896">
        <v>19</v>
      </c>
      <c r="D16" s="896" t="s">
        <v>784</v>
      </c>
      <c r="E16" s="896">
        <v>3</v>
      </c>
      <c r="F16" s="896">
        <v>22</v>
      </c>
    </row>
    <row r="17" spans="1:6" s="39" customFormat="1" ht="12.75" customHeight="1">
      <c r="A17" s="894">
        <v>10</v>
      </c>
      <c r="B17" s="895" t="s">
        <v>1420</v>
      </c>
      <c r="C17" s="896">
        <v>61</v>
      </c>
      <c r="D17" s="896">
        <v>18</v>
      </c>
      <c r="E17" s="896">
        <v>26</v>
      </c>
      <c r="F17" s="896">
        <v>105</v>
      </c>
    </row>
    <row r="18" spans="1:6" s="39" customFormat="1" ht="12.75" customHeight="1">
      <c r="A18" s="894">
        <v>11</v>
      </c>
      <c r="B18" s="895" t="s">
        <v>200</v>
      </c>
      <c r="C18" s="896">
        <v>44</v>
      </c>
      <c r="D18" s="896">
        <v>1</v>
      </c>
      <c r="E18" s="896">
        <v>11</v>
      </c>
      <c r="F18" s="896">
        <v>56</v>
      </c>
    </row>
    <row r="19" spans="1:6" s="39" customFormat="1" ht="12.75" customHeight="1">
      <c r="A19" s="894">
        <v>12</v>
      </c>
      <c r="B19" s="895" t="s">
        <v>201</v>
      </c>
      <c r="C19" s="896">
        <v>291</v>
      </c>
      <c r="D19" s="896">
        <v>32</v>
      </c>
      <c r="E19" s="896">
        <v>75</v>
      </c>
      <c r="F19" s="896">
        <v>398</v>
      </c>
    </row>
    <row r="20" spans="1:6" s="39" customFormat="1" ht="12.75" customHeight="1">
      <c r="A20" s="894">
        <v>13</v>
      </c>
      <c r="B20" s="895" t="s">
        <v>202</v>
      </c>
      <c r="C20" s="896">
        <v>104</v>
      </c>
      <c r="D20" s="896">
        <v>33</v>
      </c>
      <c r="E20" s="896">
        <v>47</v>
      </c>
      <c r="F20" s="896">
        <v>184</v>
      </c>
    </row>
    <row r="21" spans="1:6" s="39" customFormat="1" ht="12.75" customHeight="1">
      <c r="A21" s="894">
        <v>14</v>
      </c>
      <c r="B21" s="895" t="s">
        <v>203</v>
      </c>
      <c r="C21" s="896">
        <v>377</v>
      </c>
      <c r="D21" s="896">
        <v>69</v>
      </c>
      <c r="E21" s="896">
        <v>66</v>
      </c>
      <c r="F21" s="896">
        <v>512</v>
      </c>
    </row>
    <row r="22" spans="1:6" s="39" customFormat="1" ht="12.75" customHeight="1">
      <c r="A22" s="894">
        <v>15</v>
      </c>
      <c r="B22" s="895" t="s">
        <v>204</v>
      </c>
      <c r="C22" s="896">
        <v>103</v>
      </c>
      <c r="D22" s="896">
        <v>8</v>
      </c>
      <c r="E22" s="896">
        <v>38</v>
      </c>
      <c r="F22" s="896">
        <v>149</v>
      </c>
    </row>
    <row r="23" spans="1:6" s="39" customFormat="1" ht="12.75" customHeight="1">
      <c r="A23" s="894">
        <v>16</v>
      </c>
      <c r="B23" s="12" t="s">
        <v>205</v>
      </c>
      <c r="C23" s="896">
        <v>180</v>
      </c>
      <c r="D23" s="896">
        <v>25</v>
      </c>
      <c r="E23" s="896">
        <v>19</v>
      </c>
      <c r="F23" s="896">
        <v>224</v>
      </c>
    </row>
    <row r="24" spans="1:6" s="39" customFormat="1" ht="12.75" customHeight="1">
      <c r="A24" s="894"/>
      <c r="B24" s="12" t="s">
        <v>1445</v>
      </c>
      <c r="C24" s="896">
        <v>18</v>
      </c>
      <c r="D24" s="896">
        <v>2</v>
      </c>
      <c r="E24" s="896" t="s">
        <v>784</v>
      </c>
      <c r="F24" s="896">
        <v>20</v>
      </c>
    </row>
    <row r="25" spans="1:6" s="39" customFormat="1" ht="12.75" customHeight="1">
      <c r="A25" s="894">
        <v>17</v>
      </c>
      <c r="B25" s="895" t="s">
        <v>1429</v>
      </c>
      <c r="C25" s="896">
        <v>6</v>
      </c>
      <c r="D25" s="896" t="s">
        <v>784</v>
      </c>
      <c r="E25" s="896" t="s">
        <v>784</v>
      </c>
      <c r="F25" s="896">
        <v>6</v>
      </c>
    </row>
    <row r="26" spans="1:6" s="1" customFormat="1" ht="12.75" customHeight="1">
      <c r="A26" s="67"/>
      <c r="B26" s="12" t="s">
        <v>213</v>
      </c>
      <c r="C26" s="12">
        <f>SUM(C4:C25)</f>
        <v>1791</v>
      </c>
      <c r="D26" s="12">
        <f>SUM(D4:D25)</f>
        <v>253</v>
      </c>
      <c r="E26" s="12">
        <f>SUM(E4:E25)</f>
        <v>478</v>
      </c>
      <c r="F26" s="12">
        <f>SUM(F4:F25)</f>
        <v>2522</v>
      </c>
    </row>
    <row r="27" s="39" customFormat="1" ht="12.75" customHeight="1">
      <c r="A27" s="324"/>
    </row>
    <row r="28" spans="1:6" s="39" customFormat="1" ht="12.75" customHeight="1">
      <c r="A28" s="1204" t="s">
        <v>1446</v>
      </c>
      <c r="B28" s="1204"/>
      <c r="C28" s="1204"/>
      <c r="D28" s="1204"/>
      <c r="E28" s="1204"/>
      <c r="F28" s="1204"/>
    </row>
    <row r="29" s="39" customFormat="1" ht="12.75" customHeight="1">
      <c r="A29" s="324"/>
    </row>
    <row r="30" spans="1:6" s="39" customFormat="1" ht="30" customHeight="1">
      <c r="A30" s="1115" t="s">
        <v>1447</v>
      </c>
      <c r="B30" s="1115"/>
      <c r="C30" s="1115"/>
      <c r="D30" s="1115"/>
      <c r="E30" s="1115"/>
      <c r="F30" s="1115"/>
    </row>
    <row r="31" s="39" customFormat="1" ht="12.75" customHeight="1">
      <c r="A31" s="324"/>
    </row>
    <row r="32" spans="1:6" s="39" customFormat="1" ht="15.75">
      <c r="A32" s="1202" t="s">
        <v>1448</v>
      </c>
      <c r="B32" s="1202"/>
      <c r="C32" s="1202"/>
      <c r="D32" s="1202"/>
      <c r="E32" s="1202"/>
      <c r="F32" s="1202"/>
    </row>
    <row r="33" spans="1:2" s="39" customFormat="1" ht="15.75">
      <c r="A33" s="708"/>
      <c r="B33"/>
    </row>
    <row r="34" spans="1:6" s="39" customFormat="1" ht="15.75">
      <c r="A34" s="784" t="s">
        <v>1449</v>
      </c>
      <c r="B34" s="1203" t="s">
        <v>1450</v>
      </c>
      <c r="C34" s="1203"/>
      <c r="D34" s="1203"/>
      <c r="E34" s="1203"/>
      <c r="F34" s="1203"/>
    </row>
    <row r="35" spans="1:2" s="39" customFormat="1" ht="15.75">
      <c r="A35" s="706"/>
      <c r="B35"/>
    </row>
    <row r="36" spans="1:6" s="39" customFormat="1" ht="30.75" customHeight="1">
      <c r="A36" s="1116" t="s">
        <v>249</v>
      </c>
      <c r="B36" s="1116"/>
      <c r="C36" s="1116"/>
      <c r="D36" s="1116"/>
      <c r="E36" s="1116"/>
      <c r="F36" s="1116"/>
    </row>
    <row r="37" spans="1:2" s="39" customFormat="1" ht="15.75">
      <c r="A37" s="706"/>
      <c r="B37"/>
    </row>
    <row r="38" spans="1:6" s="39" customFormat="1" ht="32.25" customHeight="1">
      <c r="A38" s="1116" t="s">
        <v>250</v>
      </c>
      <c r="B38" s="1116"/>
      <c r="C38" s="1116"/>
      <c r="D38" s="1116"/>
      <c r="E38" s="1116"/>
      <c r="F38" s="1116"/>
    </row>
    <row r="39" spans="1:2" s="39" customFormat="1" ht="15.75">
      <c r="A39" s="706"/>
      <c r="B39"/>
    </row>
    <row r="40" spans="1:6" s="39" customFormat="1" ht="32.25" customHeight="1">
      <c r="A40" s="1116" t="s">
        <v>251</v>
      </c>
      <c r="B40" s="1116"/>
      <c r="C40" s="1116"/>
      <c r="D40" s="1116"/>
      <c r="E40" s="1116"/>
      <c r="F40" s="1116"/>
    </row>
    <row r="41" spans="1:2" s="39" customFormat="1" ht="15.75">
      <c r="A41" s="706"/>
      <c r="B41"/>
    </row>
    <row r="42" spans="1:6" s="39" customFormat="1" ht="15.75">
      <c r="A42" s="1120" t="s">
        <v>252</v>
      </c>
      <c r="B42" s="1120"/>
      <c r="C42" s="1120"/>
      <c r="D42" s="1120"/>
      <c r="E42" s="1120"/>
      <c r="F42" s="1120"/>
    </row>
    <row r="43" spans="1:2" s="39" customFormat="1" ht="15.75">
      <c r="A43" s="706"/>
      <c r="B43"/>
    </row>
    <row r="44" spans="1:6" s="39" customFormat="1" ht="30.75" customHeight="1">
      <c r="A44" s="1116" t="s">
        <v>253</v>
      </c>
      <c r="B44" s="1116"/>
      <c r="C44" s="1116"/>
      <c r="D44" s="1116"/>
      <c r="E44" s="1116"/>
      <c r="F44" s="1116"/>
    </row>
    <row r="45" spans="1:2" s="39" customFormat="1" ht="15.75">
      <c r="A45" s="706"/>
      <c r="B45"/>
    </row>
    <row r="46" spans="1:6" s="39" customFormat="1" ht="31.5" customHeight="1">
      <c r="A46" s="1116" t="s">
        <v>254</v>
      </c>
      <c r="B46" s="1116"/>
      <c r="C46" s="1116"/>
      <c r="D46" s="1116"/>
      <c r="E46" s="1116"/>
      <c r="F46" s="1116"/>
    </row>
    <row r="47" spans="1:2" s="39" customFormat="1" ht="15.75">
      <c r="A47" s="706"/>
      <c r="B47"/>
    </row>
    <row r="48" spans="1:6" s="39" customFormat="1" ht="32.25" customHeight="1">
      <c r="A48" s="1116" t="s">
        <v>255</v>
      </c>
      <c r="B48" s="1116"/>
      <c r="C48" s="1116"/>
      <c r="D48" s="1116"/>
      <c r="E48" s="1116"/>
      <c r="F48" s="1116"/>
    </row>
    <row r="49" spans="1:6" s="39" customFormat="1" ht="45.75" customHeight="1">
      <c r="A49" s="1116" t="s">
        <v>256</v>
      </c>
      <c r="B49" s="1116"/>
      <c r="C49" s="1116"/>
      <c r="D49" s="1116"/>
      <c r="E49" s="1116"/>
      <c r="F49" s="1116"/>
    </row>
    <row r="50" spans="1:2" s="39" customFormat="1" ht="15.75">
      <c r="A50" s="706"/>
      <c r="B50"/>
    </row>
    <row r="51" spans="1:3" s="39" customFormat="1" ht="15.75">
      <c r="A51" s="706" t="s">
        <v>257</v>
      </c>
      <c r="B51" s="1149" t="s">
        <v>258</v>
      </c>
      <c r="C51" s="1149"/>
    </row>
    <row r="52" spans="1:2" s="39" customFormat="1" ht="8.25" customHeight="1">
      <c r="A52" s="708"/>
      <c r="B52"/>
    </row>
    <row r="53" spans="1:6" s="39" customFormat="1" ht="15.75" customHeight="1">
      <c r="A53" s="1116" t="s">
        <v>259</v>
      </c>
      <c r="B53" s="1116"/>
      <c r="C53" s="1116"/>
      <c r="D53" s="1116"/>
      <c r="E53" s="1116"/>
      <c r="F53" s="1116"/>
    </row>
    <row r="54" spans="1:6" s="39" customFormat="1" ht="6.75" customHeight="1">
      <c r="A54" s="1116"/>
      <c r="B54" s="1116"/>
      <c r="C54" s="1116"/>
      <c r="D54" s="1116"/>
      <c r="E54" s="1116"/>
      <c r="F54" s="1116"/>
    </row>
    <row r="55" spans="1:6" s="39" customFormat="1" ht="15.75" customHeight="1">
      <c r="A55" s="1116" t="s">
        <v>260</v>
      </c>
      <c r="B55" s="1116"/>
      <c r="C55" s="1116"/>
      <c r="D55" s="1116"/>
      <c r="E55" s="1116"/>
      <c r="F55" s="1116"/>
    </row>
    <row r="56" spans="1:6" s="39" customFormat="1" ht="15.75" customHeight="1">
      <c r="A56" s="1116" t="s">
        <v>261</v>
      </c>
      <c r="B56" s="1116"/>
      <c r="C56" s="1116"/>
      <c r="D56" s="1116"/>
      <c r="E56" s="1116"/>
      <c r="F56" s="1116"/>
    </row>
    <row r="57" spans="1:6" s="39" customFormat="1" ht="6" customHeight="1">
      <c r="A57" s="1116"/>
      <c r="B57" s="1116"/>
      <c r="C57" s="1116"/>
      <c r="D57" s="1116"/>
      <c r="E57" s="1116"/>
      <c r="F57" s="1116"/>
    </row>
    <row r="58" spans="1:6" s="39" customFormat="1" ht="15.75" customHeight="1">
      <c r="A58" s="1116" t="s">
        <v>262</v>
      </c>
      <c r="B58" s="1116"/>
      <c r="C58" s="1116"/>
      <c r="D58" s="1116"/>
      <c r="E58" s="1116"/>
      <c r="F58" s="1116"/>
    </row>
    <row r="59" spans="1:6" s="39" customFormat="1" ht="6" customHeight="1">
      <c r="A59" s="1116"/>
      <c r="B59" s="1116"/>
      <c r="C59" s="1116"/>
      <c r="D59" s="1116"/>
      <c r="E59" s="1116"/>
      <c r="F59" s="1116"/>
    </row>
    <row r="60" spans="1:6" s="39" customFormat="1" ht="15.75" customHeight="1">
      <c r="A60" s="1116" t="s">
        <v>263</v>
      </c>
      <c r="B60" s="1116"/>
      <c r="C60" s="1116"/>
      <c r="D60" s="1116"/>
      <c r="E60" s="1116"/>
      <c r="F60" s="1116"/>
    </row>
    <row r="61" spans="1:6" s="39" customFormat="1" ht="6" customHeight="1">
      <c r="A61" s="1116"/>
      <c r="B61" s="1116"/>
      <c r="C61" s="1116"/>
      <c r="D61" s="1116"/>
      <c r="E61" s="1116"/>
      <c r="F61" s="1116"/>
    </row>
    <row r="62" spans="1:6" s="39" customFormat="1" ht="15.75" customHeight="1">
      <c r="A62" s="1116" t="s">
        <v>264</v>
      </c>
      <c r="B62" s="1116"/>
      <c r="C62" s="1116"/>
      <c r="D62" s="1116"/>
      <c r="E62" s="1116"/>
      <c r="F62" s="1116"/>
    </row>
    <row r="63" spans="1:6" s="39" customFormat="1" ht="6.75" customHeight="1">
      <c r="A63" s="1116"/>
      <c r="B63" s="1116"/>
      <c r="C63" s="1116"/>
      <c r="D63" s="1116"/>
      <c r="E63" s="1116"/>
      <c r="F63" s="1116"/>
    </row>
    <row r="64" spans="1:6" s="39" customFormat="1" ht="15.75">
      <c r="A64" s="1201" t="s">
        <v>1505</v>
      </c>
      <c r="B64" s="1116"/>
      <c r="C64" s="1116"/>
      <c r="D64" s="1116"/>
      <c r="E64" s="1116"/>
      <c r="F64" s="1116"/>
    </row>
    <row r="65" spans="1:6" s="39" customFormat="1" ht="6" customHeight="1">
      <c r="A65" s="1116"/>
      <c r="B65" s="1116"/>
      <c r="C65" s="1116"/>
      <c r="D65" s="1116"/>
      <c r="E65" s="1116"/>
      <c r="F65" s="1116"/>
    </row>
    <row r="66" spans="1:6" s="39" customFormat="1" ht="150.75" customHeight="1">
      <c r="A66" s="1116" t="s">
        <v>1498</v>
      </c>
      <c r="B66" s="1116"/>
      <c r="C66" s="1116"/>
      <c r="D66" s="1116"/>
      <c r="E66" s="1116"/>
      <c r="F66" s="1116"/>
    </row>
    <row r="67" spans="1:6" s="39" customFormat="1" ht="9.75" customHeight="1">
      <c r="A67" s="1116"/>
      <c r="B67" s="1116"/>
      <c r="C67" s="1116"/>
      <c r="D67" s="1116"/>
      <c r="E67" s="1116"/>
      <c r="F67" s="1116"/>
    </row>
    <row r="68" spans="1:6" s="39" customFormat="1" ht="15.75" customHeight="1">
      <c r="A68" s="1116" t="s">
        <v>1499</v>
      </c>
      <c r="B68" s="1116"/>
      <c r="C68" s="1116"/>
      <c r="D68" s="1116"/>
      <c r="E68" s="1116"/>
      <c r="F68" s="1116"/>
    </row>
    <row r="69" spans="1:6" s="39" customFormat="1" ht="6.75" customHeight="1">
      <c r="A69" s="1116"/>
      <c r="B69" s="1116"/>
      <c r="C69" s="1116"/>
      <c r="D69" s="1116"/>
      <c r="E69" s="1116"/>
      <c r="F69" s="1116"/>
    </row>
    <row r="70" spans="1:6" s="39" customFormat="1" ht="15.75" customHeight="1">
      <c r="A70" s="1116" t="s">
        <v>1500</v>
      </c>
      <c r="B70" s="1116"/>
      <c r="C70" s="1116"/>
      <c r="D70" s="1116"/>
      <c r="E70" s="1116"/>
      <c r="F70" s="1116"/>
    </row>
    <row r="71" s="39" customFormat="1" ht="6.75" customHeight="1">
      <c r="A71" s="706"/>
    </row>
    <row r="72" spans="1:6" s="39" customFormat="1" ht="15.75" customHeight="1">
      <c r="A72" s="1116" t="s">
        <v>1501</v>
      </c>
      <c r="B72" s="1116"/>
      <c r="C72" s="1116"/>
      <c r="D72" s="1116"/>
      <c r="E72" s="1116"/>
      <c r="F72" s="1116"/>
    </row>
    <row r="73" spans="1:6" s="39" customFormat="1" ht="15.75" customHeight="1">
      <c r="A73" s="1116" t="s">
        <v>1502</v>
      </c>
      <c r="B73" s="1116"/>
      <c r="C73" s="1116"/>
      <c r="D73" s="1116"/>
      <c r="E73" s="1116"/>
      <c r="F73" s="1116"/>
    </row>
    <row r="74" spans="1:6" s="39" customFormat="1" ht="15.75">
      <c r="A74" s="1080" t="s">
        <v>1503</v>
      </c>
      <c r="B74" s="1080"/>
      <c r="C74" s="1080"/>
      <c r="D74" s="1080"/>
      <c r="E74" s="1080"/>
      <c r="F74" s="1080"/>
    </row>
    <row r="75" spans="1:6" s="39" customFormat="1" ht="136.5" customHeight="1">
      <c r="A75" s="1116" t="s">
        <v>1504</v>
      </c>
      <c r="B75" s="1116"/>
      <c r="C75" s="1116"/>
      <c r="D75" s="1116"/>
      <c r="E75" s="1116"/>
      <c r="F75" s="1116"/>
    </row>
    <row r="76" s="39" customFormat="1" ht="15.75">
      <c r="A76" s="706"/>
    </row>
    <row r="77" s="39" customFormat="1" ht="12.75" customHeight="1">
      <c r="A77" s="324"/>
    </row>
    <row r="78" s="39" customFormat="1" ht="12.75" customHeight="1">
      <c r="A78" s="324"/>
    </row>
    <row r="79" s="39" customFormat="1" ht="12.75" customHeight="1">
      <c r="A79" s="324"/>
    </row>
    <row r="80" s="39" customFormat="1" ht="12.75" customHeight="1">
      <c r="A80" s="324"/>
    </row>
    <row r="81" s="39" customFormat="1" ht="12.75" customHeight="1">
      <c r="A81" s="324"/>
    </row>
    <row r="82" s="39" customFormat="1" ht="12.75" customHeight="1">
      <c r="A82" s="324"/>
    </row>
    <row r="83" s="39" customFormat="1" ht="12.75" customHeight="1">
      <c r="A83" s="324"/>
    </row>
    <row r="84" s="39" customFormat="1" ht="12.75" customHeight="1">
      <c r="A84" s="324"/>
    </row>
    <row r="85" s="39" customFormat="1" ht="12.75" customHeight="1">
      <c r="A85" s="324"/>
    </row>
    <row r="86" s="39" customFormat="1" ht="12.75" customHeight="1">
      <c r="A86" s="324"/>
    </row>
    <row r="87" s="39" customFormat="1" ht="12.75" customHeight="1">
      <c r="A87" s="324"/>
    </row>
    <row r="88" s="39" customFormat="1" ht="12.75" customHeight="1">
      <c r="A88" s="324"/>
    </row>
    <row r="89" s="39" customFormat="1" ht="12.75" customHeight="1">
      <c r="A89" s="324"/>
    </row>
    <row r="90" s="39" customFormat="1" ht="12.75" customHeight="1">
      <c r="A90" s="324"/>
    </row>
    <row r="91" s="39" customFormat="1" ht="12.75" customHeight="1">
      <c r="A91" s="324"/>
    </row>
    <row r="92" s="39" customFormat="1" ht="12.75" customHeight="1">
      <c r="A92" s="324"/>
    </row>
    <row r="93" s="39" customFormat="1" ht="12.75" customHeight="1">
      <c r="A93" s="324"/>
    </row>
    <row r="94" s="39" customFormat="1" ht="12.75" customHeight="1">
      <c r="A94" s="324"/>
    </row>
    <row r="95" s="39" customFormat="1" ht="12.75" customHeight="1">
      <c r="A95" s="324"/>
    </row>
    <row r="96" s="39" customFormat="1" ht="12.75" customHeight="1">
      <c r="A96" s="324"/>
    </row>
    <row r="97" s="39" customFormat="1" ht="12.75" customHeight="1">
      <c r="A97" s="324"/>
    </row>
    <row r="98" s="39" customFormat="1" ht="12.75" customHeight="1">
      <c r="A98" s="324"/>
    </row>
    <row r="99" s="39" customFormat="1" ht="12.75" customHeight="1">
      <c r="A99" s="324"/>
    </row>
    <row r="100" s="39" customFormat="1" ht="12.75" customHeight="1">
      <c r="A100" s="324"/>
    </row>
    <row r="101" s="39" customFormat="1" ht="12.75" customHeight="1">
      <c r="A101" s="324"/>
    </row>
    <row r="102" s="39" customFormat="1" ht="12.75" customHeight="1">
      <c r="A102" s="324"/>
    </row>
    <row r="103" s="39" customFormat="1" ht="12.75" customHeight="1">
      <c r="A103" s="324"/>
    </row>
    <row r="104" s="39" customFormat="1" ht="12.75" customHeight="1">
      <c r="A104" s="324"/>
    </row>
    <row r="105" s="39" customFormat="1" ht="12.75" customHeight="1">
      <c r="A105" s="324"/>
    </row>
    <row r="106" s="39" customFormat="1" ht="12.75" customHeight="1">
      <c r="A106" s="324"/>
    </row>
    <row r="107" s="39" customFormat="1" ht="12.75" customHeight="1">
      <c r="A107" s="324"/>
    </row>
    <row r="108" s="39" customFormat="1" ht="12.75" customHeight="1">
      <c r="A108" s="324"/>
    </row>
    <row r="109" s="39" customFormat="1" ht="12.75" customHeight="1">
      <c r="A109" s="324"/>
    </row>
    <row r="110" s="39" customFormat="1" ht="12.75" customHeight="1">
      <c r="A110" s="324"/>
    </row>
    <row r="111" s="39" customFormat="1" ht="12.75" customHeight="1">
      <c r="A111" s="324"/>
    </row>
    <row r="112" s="39" customFormat="1" ht="12.75" customHeight="1">
      <c r="A112" s="324"/>
    </row>
    <row r="113" s="39" customFormat="1" ht="12.75" customHeight="1">
      <c r="A113" s="324"/>
    </row>
    <row r="114" s="39" customFormat="1" ht="12.75" customHeight="1">
      <c r="A114" s="324"/>
    </row>
    <row r="115" s="39" customFormat="1" ht="12.75" customHeight="1">
      <c r="A115" s="324"/>
    </row>
    <row r="116" s="39" customFormat="1" ht="12.75" customHeight="1">
      <c r="A116" s="324"/>
    </row>
    <row r="117" s="39" customFormat="1" ht="12.75" customHeight="1">
      <c r="A117" s="324"/>
    </row>
    <row r="118" s="39" customFormat="1" ht="12.75" customHeight="1">
      <c r="A118" s="324"/>
    </row>
    <row r="119" s="39" customFormat="1" ht="12.75" customHeight="1">
      <c r="A119" s="324"/>
    </row>
    <row r="120" s="39" customFormat="1" ht="12.75" customHeight="1">
      <c r="A120" s="324"/>
    </row>
    <row r="121" s="39" customFormat="1" ht="12.75" customHeight="1">
      <c r="A121" s="324"/>
    </row>
    <row r="122" s="39" customFormat="1" ht="12.75" customHeight="1">
      <c r="A122" s="324"/>
    </row>
    <row r="123" s="39" customFormat="1" ht="12.75" customHeight="1">
      <c r="A123" s="324"/>
    </row>
    <row r="124" s="39" customFormat="1" ht="12.75" customHeight="1">
      <c r="A124" s="324"/>
    </row>
    <row r="125" s="39" customFormat="1" ht="12.75" customHeight="1">
      <c r="A125" s="324"/>
    </row>
    <row r="126" s="39" customFormat="1" ht="12.75" customHeight="1">
      <c r="A126" s="324"/>
    </row>
    <row r="127" s="39" customFormat="1" ht="12.75" customHeight="1">
      <c r="A127" s="324"/>
    </row>
    <row r="128" s="39" customFormat="1" ht="12.75" customHeight="1">
      <c r="A128" s="324"/>
    </row>
    <row r="129" s="39" customFormat="1" ht="12.75" customHeight="1">
      <c r="A129" s="324"/>
    </row>
    <row r="130" s="39" customFormat="1" ht="12.75" customHeight="1">
      <c r="A130" s="324"/>
    </row>
    <row r="131" s="39" customFormat="1" ht="12.75" customHeight="1">
      <c r="A131" s="324"/>
    </row>
    <row r="132" s="39" customFormat="1" ht="12.75" customHeight="1">
      <c r="A132" s="324"/>
    </row>
    <row r="133" s="39" customFormat="1" ht="12.75" customHeight="1">
      <c r="A133" s="324"/>
    </row>
    <row r="134" s="39" customFormat="1" ht="12.75" customHeight="1">
      <c r="A134" s="324"/>
    </row>
    <row r="135" s="39" customFormat="1" ht="12.75" customHeight="1">
      <c r="A135" s="324"/>
    </row>
    <row r="136" s="39" customFormat="1" ht="12.75" customHeight="1">
      <c r="A136" s="324"/>
    </row>
    <row r="137" s="39" customFormat="1" ht="12.75" customHeight="1">
      <c r="A137" s="324"/>
    </row>
    <row r="138" s="39" customFormat="1" ht="12.75" customHeight="1">
      <c r="A138" s="324"/>
    </row>
    <row r="139" s="39" customFormat="1" ht="12.75" customHeight="1">
      <c r="A139" s="324"/>
    </row>
    <row r="140" s="39" customFormat="1" ht="12.75" customHeight="1">
      <c r="A140" s="324"/>
    </row>
    <row r="141" s="39" customFormat="1" ht="12.75" customHeight="1">
      <c r="A141" s="324"/>
    </row>
    <row r="142" s="39" customFormat="1" ht="12.75" customHeight="1">
      <c r="A142" s="324"/>
    </row>
    <row r="143" s="39" customFormat="1" ht="12.75" customHeight="1">
      <c r="A143" s="324"/>
    </row>
    <row r="144" s="39" customFormat="1" ht="12.75" customHeight="1">
      <c r="A144" s="324"/>
    </row>
    <row r="145" s="39" customFormat="1" ht="12.75" customHeight="1">
      <c r="A145" s="324"/>
    </row>
    <row r="146" s="39" customFormat="1" ht="12.75" customHeight="1">
      <c r="A146" s="324"/>
    </row>
    <row r="147" s="39" customFormat="1" ht="12.75" customHeight="1">
      <c r="A147" s="324"/>
    </row>
    <row r="148" s="39" customFormat="1" ht="12.75" customHeight="1">
      <c r="A148" s="324"/>
    </row>
    <row r="149" s="39" customFormat="1" ht="12.75" customHeight="1">
      <c r="A149" s="324"/>
    </row>
    <row r="150" s="39" customFormat="1" ht="12.75" customHeight="1">
      <c r="A150" s="324"/>
    </row>
    <row r="151" s="39" customFormat="1" ht="12.75" customHeight="1">
      <c r="A151" s="324"/>
    </row>
    <row r="152" s="39" customFormat="1" ht="12.75" customHeight="1">
      <c r="A152" s="324"/>
    </row>
    <row r="153" s="39" customFormat="1" ht="12.75" customHeight="1">
      <c r="A153" s="324"/>
    </row>
    <row r="154" s="39" customFormat="1" ht="12.75" customHeight="1">
      <c r="A154" s="324"/>
    </row>
    <row r="155" s="39" customFormat="1" ht="12.75" customHeight="1">
      <c r="A155" s="324"/>
    </row>
    <row r="156" s="39" customFormat="1" ht="12.75" customHeight="1">
      <c r="A156" s="324"/>
    </row>
    <row r="157" s="39" customFormat="1" ht="12.75" customHeight="1">
      <c r="A157" s="324"/>
    </row>
    <row r="158" s="39" customFormat="1" ht="12.75" customHeight="1">
      <c r="A158" s="324"/>
    </row>
    <row r="159" s="39" customFormat="1" ht="12.75" customHeight="1">
      <c r="A159" s="324"/>
    </row>
    <row r="160" s="39" customFormat="1" ht="12.75" customHeight="1">
      <c r="A160" s="324"/>
    </row>
    <row r="161" s="39" customFormat="1" ht="12.75" customHeight="1">
      <c r="A161" s="324"/>
    </row>
    <row r="162" s="39" customFormat="1" ht="12.75" customHeight="1">
      <c r="A162" s="324"/>
    </row>
    <row r="163" s="39" customFormat="1" ht="12.75" customHeight="1">
      <c r="A163" s="324"/>
    </row>
    <row r="164" s="39" customFormat="1" ht="12.75" customHeight="1">
      <c r="A164" s="324"/>
    </row>
    <row r="165" s="39" customFormat="1" ht="12.75" customHeight="1">
      <c r="A165" s="324"/>
    </row>
    <row r="166" s="39" customFormat="1" ht="12.75" customHeight="1">
      <c r="A166" s="324"/>
    </row>
    <row r="167" s="39" customFormat="1" ht="12.75" customHeight="1">
      <c r="A167" s="324"/>
    </row>
    <row r="168" s="39" customFormat="1" ht="12.75" customHeight="1">
      <c r="A168" s="324"/>
    </row>
    <row r="169" s="39" customFormat="1" ht="12.75" customHeight="1">
      <c r="A169" s="324"/>
    </row>
    <row r="170" s="39" customFormat="1" ht="12.75" customHeight="1">
      <c r="A170" s="324"/>
    </row>
    <row r="171" s="39" customFormat="1" ht="12.75" customHeight="1">
      <c r="A171" s="324"/>
    </row>
    <row r="172" s="39" customFormat="1" ht="12.75" customHeight="1">
      <c r="A172" s="324"/>
    </row>
    <row r="173" s="39" customFormat="1" ht="12.75" customHeight="1">
      <c r="A173" s="324"/>
    </row>
    <row r="174" s="39" customFormat="1" ht="12.75" customHeight="1">
      <c r="A174" s="324"/>
    </row>
    <row r="175" s="39" customFormat="1" ht="12.75" customHeight="1">
      <c r="A175" s="324"/>
    </row>
    <row r="176" s="39" customFormat="1" ht="12.75" customHeight="1">
      <c r="A176" s="324"/>
    </row>
    <row r="177" s="39" customFormat="1" ht="12.75" customHeight="1">
      <c r="A177" s="324"/>
    </row>
    <row r="178" s="39" customFormat="1" ht="12.75" customHeight="1">
      <c r="A178" s="324"/>
    </row>
    <row r="179" s="39" customFormat="1" ht="12.75" customHeight="1">
      <c r="A179" s="324"/>
    </row>
    <row r="180" s="39" customFormat="1" ht="12.75" customHeight="1">
      <c r="A180" s="324"/>
    </row>
    <row r="181" s="39" customFormat="1" ht="12.75" customHeight="1">
      <c r="A181" s="324"/>
    </row>
    <row r="182" s="39" customFormat="1" ht="12.75" customHeight="1">
      <c r="A182" s="324"/>
    </row>
    <row r="183" s="39" customFormat="1" ht="12.75" customHeight="1">
      <c r="A183" s="324"/>
    </row>
    <row r="184" s="39" customFormat="1" ht="12.75" customHeight="1">
      <c r="A184" s="324"/>
    </row>
    <row r="185" s="39" customFormat="1" ht="12.75" customHeight="1">
      <c r="A185" s="324"/>
    </row>
    <row r="186" s="39" customFormat="1" ht="12.75" customHeight="1">
      <c r="A186" s="324"/>
    </row>
    <row r="187" s="39" customFormat="1" ht="12.75" customHeight="1">
      <c r="A187" s="324"/>
    </row>
    <row r="188" s="39" customFormat="1" ht="12.75" customHeight="1">
      <c r="A188" s="324"/>
    </row>
    <row r="189" s="39" customFormat="1" ht="12.75" customHeight="1">
      <c r="A189" s="324"/>
    </row>
    <row r="190" s="39" customFormat="1" ht="12.75" customHeight="1">
      <c r="A190" s="324"/>
    </row>
    <row r="191" s="39" customFormat="1" ht="12.75" customHeight="1">
      <c r="A191" s="324"/>
    </row>
    <row r="192" s="39" customFormat="1" ht="12.75" customHeight="1">
      <c r="A192" s="324"/>
    </row>
    <row r="193" s="39" customFormat="1" ht="12.75" customHeight="1">
      <c r="A193" s="324"/>
    </row>
    <row r="194" s="39" customFormat="1" ht="12.75" customHeight="1">
      <c r="A194" s="324"/>
    </row>
    <row r="195" s="39" customFormat="1" ht="12.75" customHeight="1">
      <c r="A195" s="324"/>
    </row>
    <row r="196" s="39" customFormat="1" ht="12.75" customHeight="1">
      <c r="A196" s="324"/>
    </row>
    <row r="197" s="39" customFormat="1" ht="12.75" customHeight="1">
      <c r="A197" s="324"/>
    </row>
    <row r="198" s="39" customFormat="1" ht="12.75" customHeight="1">
      <c r="A198" s="324"/>
    </row>
    <row r="199" s="39" customFormat="1" ht="12.75" customHeight="1">
      <c r="A199" s="324"/>
    </row>
    <row r="200" s="39" customFormat="1" ht="12.75" customHeight="1">
      <c r="A200" s="324"/>
    </row>
    <row r="201" s="39" customFormat="1" ht="12.75" customHeight="1">
      <c r="A201" s="324"/>
    </row>
    <row r="202" s="39" customFormat="1" ht="12.75" customHeight="1">
      <c r="A202" s="324"/>
    </row>
    <row r="203" s="39" customFormat="1" ht="12.75" customHeight="1">
      <c r="A203" s="324"/>
    </row>
    <row r="204" s="39" customFormat="1" ht="12.75" customHeight="1">
      <c r="A204" s="324"/>
    </row>
    <row r="205" s="39" customFormat="1" ht="12.75" customHeight="1">
      <c r="A205" s="324"/>
    </row>
    <row r="206" s="39" customFormat="1" ht="12.75" customHeight="1">
      <c r="A206" s="324"/>
    </row>
    <row r="207" s="39" customFormat="1" ht="12.75" customHeight="1">
      <c r="A207" s="324"/>
    </row>
    <row r="208" s="39" customFormat="1" ht="12.75" customHeight="1">
      <c r="A208" s="324"/>
    </row>
    <row r="209" s="39" customFormat="1" ht="12.75" customHeight="1">
      <c r="A209" s="324"/>
    </row>
    <row r="210" s="39" customFormat="1" ht="12.75" customHeight="1">
      <c r="A210" s="324"/>
    </row>
    <row r="211" s="39" customFormat="1" ht="12.75" customHeight="1">
      <c r="A211" s="324"/>
    </row>
    <row r="212" s="39" customFormat="1" ht="12.75" customHeight="1">
      <c r="A212" s="324"/>
    </row>
    <row r="213" s="39" customFormat="1" ht="12.75" customHeight="1">
      <c r="A213" s="324"/>
    </row>
    <row r="214" s="39" customFormat="1" ht="12.75" customHeight="1">
      <c r="A214" s="324"/>
    </row>
    <row r="215" s="39" customFormat="1" ht="12.75" customHeight="1">
      <c r="A215" s="324"/>
    </row>
    <row r="216" s="39" customFormat="1" ht="12.75" customHeight="1">
      <c r="A216" s="324"/>
    </row>
    <row r="217" s="39" customFormat="1" ht="12.75" customHeight="1">
      <c r="A217" s="324"/>
    </row>
    <row r="218" s="39" customFormat="1" ht="12.75" customHeight="1">
      <c r="A218" s="324"/>
    </row>
    <row r="219" s="39" customFormat="1" ht="12.75" customHeight="1">
      <c r="A219" s="324"/>
    </row>
    <row r="220" s="39" customFormat="1" ht="12.75" customHeight="1">
      <c r="A220" s="324"/>
    </row>
    <row r="221" s="39" customFormat="1" ht="12.75" customHeight="1">
      <c r="A221" s="324"/>
    </row>
    <row r="222" s="39" customFormat="1" ht="12.75" customHeight="1">
      <c r="A222" s="324"/>
    </row>
    <row r="223" s="39" customFormat="1" ht="12.75" customHeight="1">
      <c r="A223" s="324"/>
    </row>
    <row r="224" s="39" customFormat="1" ht="12.75" customHeight="1">
      <c r="A224" s="324"/>
    </row>
    <row r="225" s="39" customFormat="1" ht="12.75" customHeight="1">
      <c r="A225" s="324"/>
    </row>
    <row r="226" s="39" customFormat="1" ht="12.75" customHeight="1">
      <c r="A226" s="324"/>
    </row>
    <row r="227" s="39" customFormat="1" ht="12.75" customHeight="1">
      <c r="A227" s="324"/>
    </row>
    <row r="228" s="39" customFormat="1" ht="12.75" customHeight="1">
      <c r="A228" s="324"/>
    </row>
    <row r="229" s="39" customFormat="1" ht="12.75" customHeight="1">
      <c r="A229" s="324"/>
    </row>
    <row r="230" s="39" customFormat="1" ht="12.75" customHeight="1">
      <c r="A230" s="324"/>
    </row>
    <row r="231" s="39" customFormat="1" ht="12.75" customHeight="1">
      <c r="A231" s="324"/>
    </row>
    <row r="232" s="39" customFormat="1" ht="12.75" customHeight="1">
      <c r="A232" s="324"/>
    </row>
    <row r="233" s="39" customFormat="1" ht="12.75" customHeight="1">
      <c r="A233" s="324"/>
    </row>
    <row r="234" s="39" customFormat="1" ht="12.75" customHeight="1">
      <c r="A234" s="324"/>
    </row>
    <row r="235" s="39" customFormat="1" ht="12.75" customHeight="1">
      <c r="A235" s="324"/>
    </row>
    <row r="236" s="39" customFormat="1" ht="12.75" customHeight="1">
      <c r="A236" s="324"/>
    </row>
    <row r="237" s="39" customFormat="1" ht="12.75" customHeight="1">
      <c r="A237" s="324"/>
    </row>
    <row r="238" s="39" customFormat="1" ht="12.75" customHeight="1">
      <c r="A238" s="324"/>
    </row>
    <row r="239" s="39" customFormat="1" ht="12.75" customHeight="1">
      <c r="A239" s="324"/>
    </row>
    <row r="240" s="39" customFormat="1" ht="12.75" customHeight="1">
      <c r="A240" s="324"/>
    </row>
    <row r="241" s="39" customFormat="1" ht="12.75" customHeight="1">
      <c r="A241" s="324"/>
    </row>
    <row r="242" s="39" customFormat="1" ht="12.75" customHeight="1">
      <c r="A242" s="324"/>
    </row>
    <row r="243" s="39" customFormat="1" ht="12.75" customHeight="1">
      <c r="A243" s="324"/>
    </row>
    <row r="244" s="39" customFormat="1" ht="12.75" customHeight="1">
      <c r="A244" s="324"/>
    </row>
    <row r="245" s="39" customFormat="1" ht="12.75" customHeight="1">
      <c r="A245" s="324"/>
    </row>
    <row r="246" s="39" customFormat="1" ht="12.75" customHeight="1">
      <c r="A246" s="324"/>
    </row>
    <row r="247" s="39" customFormat="1" ht="12.75" customHeight="1">
      <c r="A247" s="324"/>
    </row>
    <row r="248" s="39" customFormat="1" ht="12.75" customHeight="1">
      <c r="A248" s="324"/>
    </row>
    <row r="249" s="39" customFormat="1" ht="12.75" customHeight="1">
      <c r="A249" s="324"/>
    </row>
    <row r="250" s="39" customFormat="1" ht="12.75" customHeight="1">
      <c r="A250" s="324"/>
    </row>
    <row r="251" s="39" customFormat="1" ht="12.75" customHeight="1">
      <c r="A251" s="324"/>
    </row>
    <row r="252" s="39" customFormat="1" ht="12.75" customHeight="1">
      <c r="A252" s="324"/>
    </row>
    <row r="253" s="39" customFormat="1" ht="12.75" customHeight="1">
      <c r="A253" s="324"/>
    </row>
    <row r="254" s="39" customFormat="1" ht="12.75" customHeight="1">
      <c r="A254" s="324"/>
    </row>
    <row r="255" s="39" customFormat="1" ht="12.75" customHeight="1">
      <c r="A255" s="324"/>
    </row>
    <row r="256" s="39" customFormat="1" ht="12.75" customHeight="1">
      <c r="A256" s="324"/>
    </row>
    <row r="257" s="39" customFormat="1" ht="12.75" customHeight="1">
      <c r="A257" s="324"/>
    </row>
    <row r="258" s="39" customFormat="1" ht="12.75" customHeight="1">
      <c r="A258" s="324"/>
    </row>
    <row r="259" s="39" customFormat="1" ht="12.75" customHeight="1">
      <c r="A259" s="324"/>
    </row>
    <row r="260" s="39" customFormat="1" ht="12.75" customHeight="1">
      <c r="A260" s="324"/>
    </row>
    <row r="261" s="39" customFormat="1" ht="12.75" customHeight="1">
      <c r="A261" s="324"/>
    </row>
    <row r="262" s="39" customFormat="1" ht="12.75" customHeight="1">
      <c r="A262" s="324"/>
    </row>
    <row r="263" s="39" customFormat="1" ht="12.75" customHeight="1">
      <c r="A263" s="324"/>
    </row>
    <row r="264" s="39" customFormat="1" ht="12.75" customHeight="1">
      <c r="A264" s="324"/>
    </row>
    <row r="265" s="39" customFormat="1" ht="12.75" customHeight="1">
      <c r="A265" s="324"/>
    </row>
    <row r="266" s="39" customFormat="1" ht="12.75" customHeight="1">
      <c r="A266" s="324"/>
    </row>
    <row r="267" s="39" customFormat="1" ht="12.75" customHeight="1">
      <c r="A267" s="324"/>
    </row>
    <row r="268" s="39" customFormat="1" ht="12.75" customHeight="1">
      <c r="A268" s="324"/>
    </row>
    <row r="269" s="39" customFormat="1" ht="12.75" customHeight="1">
      <c r="A269" s="324"/>
    </row>
    <row r="270" s="39" customFormat="1" ht="12.75" customHeight="1">
      <c r="A270" s="324"/>
    </row>
    <row r="271" s="39" customFormat="1" ht="12.75" customHeight="1">
      <c r="A271" s="324"/>
    </row>
    <row r="272" s="39" customFormat="1" ht="12.75" customHeight="1">
      <c r="A272" s="324"/>
    </row>
    <row r="273" s="39" customFormat="1" ht="12.75" customHeight="1">
      <c r="A273" s="324"/>
    </row>
    <row r="274" s="39" customFormat="1" ht="12.75" customHeight="1">
      <c r="A274" s="324"/>
    </row>
    <row r="275" s="39" customFormat="1" ht="12.75" customHeight="1">
      <c r="A275" s="324"/>
    </row>
    <row r="276" s="39" customFormat="1" ht="12.75" customHeight="1">
      <c r="A276" s="324"/>
    </row>
    <row r="277" s="39" customFormat="1" ht="12.75" customHeight="1">
      <c r="A277" s="324"/>
    </row>
    <row r="278" s="39" customFormat="1" ht="12.75" customHeight="1">
      <c r="A278" s="324"/>
    </row>
    <row r="279" s="39" customFormat="1" ht="12.75" customHeight="1">
      <c r="A279" s="324"/>
    </row>
    <row r="280" s="39" customFormat="1" ht="12.75" customHeight="1">
      <c r="A280" s="324"/>
    </row>
    <row r="281" s="39" customFormat="1" ht="12.75" customHeight="1">
      <c r="A281" s="324"/>
    </row>
    <row r="282" s="39" customFormat="1" ht="12.75" customHeight="1">
      <c r="A282" s="324"/>
    </row>
    <row r="283" s="39" customFormat="1" ht="12.75" customHeight="1">
      <c r="A283" s="324"/>
    </row>
    <row r="284" s="39" customFormat="1" ht="12.75" customHeight="1">
      <c r="A284" s="324"/>
    </row>
    <row r="285" s="39" customFormat="1" ht="12.75" customHeight="1">
      <c r="A285" s="324"/>
    </row>
    <row r="286" s="39" customFormat="1" ht="12.75" customHeight="1">
      <c r="A286" s="324"/>
    </row>
    <row r="287" s="39" customFormat="1" ht="12.75" customHeight="1">
      <c r="A287" s="324"/>
    </row>
    <row r="288" s="39" customFormat="1" ht="12.75" customHeight="1">
      <c r="A288" s="324"/>
    </row>
  </sheetData>
  <sheetProtection/>
  <mergeCells count="36">
    <mergeCell ref="A36:F36"/>
    <mergeCell ref="A38:F38"/>
    <mergeCell ref="A40:F40"/>
    <mergeCell ref="A42:F42"/>
    <mergeCell ref="A44:F44"/>
    <mergeCell ref="A46:F46"/>
    <mergeCell ref="A1:F1"/>
    <mergeCell ref="A54:F54"/>
    <mergeCell ref="A30:F30"/>
    <mergeCell ref="A32:F32"/>
    <mergeCell ref="B34:F34"/>
    <mergeCell ref="A28:F28"/>
    <mergeCell ref="A55:F55"/>
    <mergeCell ref="A56:F56"/>
    <mergeCell ref="A58:F58"/>
    <mergeCell ref="A60:F60"/>
    <mergeCell ref="A48:F48"/>
    <mergeCell ref="A49:F49"/>
    <mergeCell ref="B51:C51"/>
    <mergeCell ref="A53:F53"/>
    <mergeCell ref="A57:F57"/>
    <mergeCell ref="A59:F59"/>
    <mergeCell ref="A65:F65"/>
    <mergeCell ref="A67:F67"/>
    <mergeCell ref="A69:F69"/>
    <mergeCell ref="A62:F62"/>
    <mergeCell ref="A61:F61"/>
    <mergeCell ref="A63:F63"/>
    <mergeCell ref="A64:F64"/>
    <mergeCell ref="A75:F75"/>
    <mergeCell ref="A66:F66"/>
    <mergeCell ref="A68:F68"/>
    <mergeCell ref="A70:F70"/>
    <mergeCell ref="A72:F72"/>
    <mergeCell ref="A73:F73"/>
    <mergeCell ref="A74:F74"/>
  </mergeCells>
  <printOptions/>
  <pageMargins left="0.75" right="0.75" top="1" bottom="1" header="0.5" footer="0.5"/>
  <pageSetup horizontalDpi="600" verticalDpi="600" orientation="portrait" scale="89" r:id="rId3"/>
  <rowBreaks count="1" manualBreakCount="1">
    <brk id="43" max="255" man="1"/>
  </rowBreaks>
  <legacyDrawing r:id="rId2"/>
</worksheet>
</file>

<file path=xl/worksheets/sheet12.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1">
      <selection activeCell="U31" sqref="U31"/>
    </sheetView>
  </sheetViews>
  <sheetFormatPr defaultColWidth="9.140625" defaultRowHeight="12.75"/>
  <cols>
    <col min="2" max="2" width="28.8515625" style="0" bestFit="1" customWidth="1"/>
    <col min="3" max="3" width="12.8515625" style="0" customWidth="1"/>
    <col min="4" max="4" width="14.00390625" style="0" customWidth="1"/>
    <col min="5" max="5" width="12.7109375" style="0" customWidth="1"/>
    <col min="6" max="6" width="13.57421875" style="0" customWidth="1"/>
  </cols>
  <sheetData>
    <row r="1" spans="1:6" s="39" customFormat="1" ht="58.5" customHeight="1">
      <c r="A1" s="1080" t="s">
        <v>183</v>
      </c>
      <c r="B1" s="1080"/>
      <c r="C1" s="1080"/>
      <c r="D1" s="1080"/>
      <c r="E1" s="1080"/>
      <c r="F1" s="1080"/>
    </row>
    <row r="2" s="39" customFormat="1" ht="12.75" hidden="1">
      <c r="A2" s="324"/>
    </row>
    <row r="3" spans="1:6" s="881" customFormat="1" ht="40.5" customHeight="1">
      <c r="A3" s="1182" t="s">
        <v>182</v>
      </c>
      <c r="B3" s="1182"/>
      <c r="C3" s="1182"/>
      <c r="D3" s="1182"/>
      <c r="E3" s="1182"/>
      <c r="F3" s="1182"/>
    </row>
    <row r="4" spans="1:6" s="39" customFormat="1" ht="12.75">
      <c r="A4" s="324"/>
      <c r="E4" s="1195" t="s">
        <v>181</v>
      </c>
      <c r="F4" s="1195"/>
    </row>
    <row r="5" spans="1:6" s="39" customFormat="1" ht="25.5">
      <c r="A5" s="65" t="s">
        <v>804</v>
      </c>
      <c r="B5" s="65" t="s">
        <v>180</v>
      </c>
      <c r="C5" s="65" t="s">
        <v>213</v>
      </c>
      <c r="D5" s="65" t="s">
        <v>179</v>
      </c>
      <c r="E5" s="65" t="s">
        <v>169</v>
      </c>
      <c r="F5" s="65" t="s">
        <v>178</v>
      </c>
    </row>
    <row r="6" spans="1:6" s="893" customFormat="1" ht="12.75">
      <c r="A6" s="99">
        <v>1</v>
      </c>
      <c r="B6" s="214">
        <v>2</v>
      </c>
      <c r="C6" s="214">
        <v>3</v>
      </c>
      <c r="D6" s="214">
        <v>4</v>
      </c>
      <c r="E6" s="214">
        <v>5</v>
      </c>
      <c r="F6" s="214">
        <v>6</v>
      </c>
    </row>
    <row r="7" spans="1:6" s="39" customFormat="1" ht="12.75">
      <c r="A7" s="154"/>
      <c r="B7" s="154"/>
      <c r="C7" s="68"/>
      <c r="D7" s="758"/>
      <c r="E7" s="68"/>
      <c r="F7" s="82"/>
    </row>
    <row r="8" spans="1:6" s="39" customFormat="1" ht="12.75">
      <c r="A8" s="821">
        <v>1</v>
      </c>
      <c r="B8" s="475" t="s">
        <v>214</v>
      </c>
      <c r="C8" s="806">
        <v>17</v>
      </c>
      <c r="D8" s="816">
        <v>11</v>
      </c>
      <c r="E8" s="806">
        <v>6</v>
      </c>
      <c r="F8" s="827">
        <v>0</v>
      </c>
    </row>
    <row r="9" spans="1:6" s="39" customFormat="1" ht="12.75">
      <c r="A9" s="821">
        <v>2</v>
      </c>
      <c r="B9" s="475" t="s">
        <v>216</v>
      </c>
      <c r="C9" s="806">
        <v>9</v>
      </c>
      <c r="D9" s="816">
        <v>9</v>
      </c>
      <c r="E9" s="806">
        <v>0</v>
      </c>
      <c r="F9" s="827">
        <v>0</v>
      </c>
    </row>
    <row r="10" spans="1:6" s="39" customFormat="1" ht="12.75">
      <c r="A10" s="821">
        <v>3</v>
      </c>
      <c r="B10" s="475" t="s">
        <v>217</v>
      </c>
      <c r="C10" s="806">
        <v>22</v>
      </c>
      <c r="D10" s="816">
        <v>16</v>
      </c>
      <c r="E10" s="806">
        <v>6</v>
      </c>
      <c r="F10" s="827">
        <v>0</v>
      </c>
    </row>
    <row r="11" spans="1:6" s="39" customFormat="1" ht="12.75">
      <c r="A11" s="821">
        <v>4</v>
      </c>
      <c r="B11" s="475" t="s">
        <v>923</v>
      </c>
      <c r="C11" s="806">
        <v>1</v>
      </c>
      <c r="D11" s="816">
        <v>1</v>
      </c>
      <c r="E11" s="806">
        <v>0</v>
      </c>
      <c r="F11" s="827">
        <v>0</v>
      </c>
    </row>
    <row r="12" spans="1:6" s="39" customFormat="1" ht="12.75">
      <c r="A12" s="821">
        <v>5</v>
      </c>
      <c r="B12" s="475" t="s">
        <v>225</v>
      </c>
      <c r="C12" s="806">
        <v>17</v>
      </c>
      <c r="D12" s="816">
        <v>12</v>
      </c>
      <c r="E12" s="806">
        <v>4</v>
      </c>
      <c r="F12" s="827">
        <v>1</v>
      </c>
    </row>
    <row r="13" spans="1:6" s="39" customFormat="1" ht="12.75">
      <c r="A13" s="821">
        <v>6</v>
      </c>
      <c r="B13" s="475" t="s">
        <v>233</v>
      </c>
      <c r="C13" s="806">
        <v>76</v>
      </c>
      <c r="D13" s="816">
        <v>71</v>
      </c>
      <c r="E13" s="806">
        <v>1</v>
      </c>
      <c r="F13" s="827">
        <v>4</v>
      </c>
    </row>
    <row r="14" spans="1:6" s="39" customFormat="1" ht="12.75">
      <c r="A14" s="821">
        <v>7</v>
      </c>
      <c r="B14" s="475" t="s">
        <v>829</v>
      </c>
      <c r="C14" s="806">
        <v>38</v>
      </c>
      <c r="D14" s="816">
        <v>38</v>
      </c>
      <c r="E14" s="806">
        <v>0</v>
      </c>
      <c r="F14" s="827">
        <v>0</v>
      </c>
    </row>
    <row r="15" spans="1:6" s="39" customFormat="1" ht="12.75">
      <c r="A15" s="821">
        <v>8</v>
      </c>
      <c r="B15" s="475" t="s">
        <v>708</v>
      </c>
      <c r="C15" s="806">
        <v>10</v>
      </c>
      <c r="D15" s="816">
        <v>8</v>
      </c>
      <c r="E15" s="806">
        <v>1</v>
      </c>
      <c r="F15" s="827">
        <v>1</v>
      </c>
    </row>
    <row r="16" spans="1:6" s="39" customFormat="1" ht="12.75">
      <c r="A16" s="821">
        <v>9</v>
      </c>
      <c r="B16" s="475" t="s">
        <v>687</v>
      </c>
      <c r="C16" s="806">
        <v>36</v>
      </c>
      <c r="D16" s="816">
        <v>18</v>
      </c>
      <c r="E16" s="806">
        <v>7</v>
      </c>
      <c r="F16" s="827">
        <v>11</v>
      </c>
    </row>
    <row r="17" spans="1:6" s="39" customFormat="1" ht="12.75">
      <c r="A17" s="821">
        <v>10</v>
      </c>
      <c r="B17" s="475" t="s">
        <v>218</v>
      </c>
      <c r="C17" s="806">
        <v>1</v>
      </c>
      <c r="D17" s="816">
        <v>0</v>
      </c>
      <c r="E17" s="806">
        <v>0</v>
      </c>
      <c r="F17" s="827">
        <v>1</v>
      </c>
    </row>
    <row r="18" spans="1:6" s="39" customFormat="1" ht="12.75">
      <c r="A18" s="821">
        <v>11</v>
      </c>
      <c r="B18" s="475" t="s">
        <v>219</v>
      </c>
      <c r="C18" s="806">
        <v>214</v>
      </c>
      <c r="D18" s="816">
        <v>139</v>
      </c>
      <c r="E18" s="806">
        <v>2</v>
      </c>
      <c r="F18" s="827">
        <v>13</v>
      </c>
    </row>
    <row r="19" spans="1:9" s="39" customFormat="1" ht="12.75">
      <c r="A19" s="821">
        <v>12</v>
      </c>
      <c r="B19" s="475" t="s">
        <v>222</v>
      </c>
      <c r="C19" s="806">
        <v>20</v>
      </c>
      <c r="D19" s="816">
        <v>6</v>
      </c>
      <c r="E19" s="806">
        <v>5</v>
      </c>
      <c r="F19" s="827">
        <v>9</v>
      </c>
      <c r="I19" s="135"/>
    </row>
    <row r="20" spans="1:6" s="39" customFormat="1" ht="12.75">
      <c r="A20" s="821">
        <v>13</v>
      </c>
      <c r="B20" s="475" t="s">
        <v>690</v>
      </c>
      <c r="C20" s="806">
        <v>1</v>
      </c>
      <c r="D20" s="816">
        <v>0</v>
      </c>
      <c r="E20" s="806">
        <v>0</v>
      </c>
      <c r="F20" s="827">
        <v>1</v>
      </c>
    </row>
    <row r="21" spans="1:6" s="39" customFormat="1" ht="12.75">
      <c r="A21" s="821">
        <v>14</v>
      </c>
      <c r="B21" s="475" t="s">
        <v>236</v>
      </c>
      <c r="C21" s="806">
        <v>20</v>
      </c>
      <c r="D21" s="816">
        <v>9</v>
      </c>
      <c r="E21" s="806">
        <v>4</v>
      </c>
      <c r="F21" s="827">
        <v>7</v>
      </c>
    </row>
    <row r="22" spans="1:6" s="39" customFormat="1" ht="12.75">
      <c r="A22" s="821">
        <v>15</v>
      </c>
      <c r="B22" s="475" t="s">
        <v>688</v>
      </c>
      <c r="C22" s="806">
        <v>366</v>
      </c>
      <c r="D22" s="816">
        <v>248</v>
      </c>
      <c r="E22" s="806">
        <v>118</v>
      </c>
      <c r="F22" s="827">
        <v>0</v>
      </c>
    </row>
    <row r="23" spans="1:6" s="39" customFormat="1" ht="12.75">
      <c r="A23" s="821">
        <v>16</v>
      </c>
      <c r="B23" s="475" t="s">
        <v>237</v>
      </c>
      <c r="C23" s="806">
        <v>432</v>
      </c>
      <c r="D23" s="816">
        <v>294</v>
      </c>
      <c r="E23" s="806">
        <v>89</v>
      </c>
      <c r="F23" s="827">
        <v>49</v>
      </c>
    </row>
    <row r="24" spans="1:6" s="39" customFormat="1" ht="12.75">
      <c r="A24" s="821">
        <v>17</v>
      </c>
      <c r="B24" s="475" t="s">
        <v>1081</v>
      </c>
      <c r="C24" s="806">
        <v>45</v>
      </c>
      <c r="D24" s="816">
        <v>25</v>
      </c>
      <c r="E24" s="806">
        <v>4</v>
      </c>
      <c r="F24" s="827">
        <v>76</v>
      </c>
    </row>
    <row r="25" spans="1:6" s="39" customFormat="1" ht="12.75">
      <c r="A25" s="821">
        <v>18</v>
      </c>
      <c r="B25" s="475" t="s">
        <v>691</v>
      </c>
      <c r="C25" s="806">
        <v>31</v>
      </c>
      <c r="D25" s="816">
        <v>19</v>
      </c>
      <c r="E25" s="806">
        <v>3</v>
      </c>
      <c r="F25" s="827">
        <v>9</v>
      </c>
    </row>
    <row r="26" spans="1:6" s="39" customFormat="1" ht="12.75">
      <c r="A26" s="821">
        <v>19</v>
      </c>
      <c r="B26" s="475" t="s">
        <v>177</v>
      </c>
      <c r="C26" s="806">
        <v>2</v>
      </c>
      <c r="D26" s="816">
        <v>2</v>
      </c>
      <c r="E26" s="806">
        <v>0</v>
      </c>
      <c r="F26" s="827">
        <v>0</v>
      </c>
    </row>
    <row r="27" spans="1:6" s="39" customFormat="1" ht="12.75">
      <c r="A27" s="795"/>
      <c r="B27" s="795" t="s">
        <v>213</v>
      </c>
      <c r="C27" s="795">
        <v>1356</v>
      </c>
      <c r="D27" s="795">
        <v>924</v>
      </c>
      <c r="E27" s="795">
        <f>SUM(E8:E26)</f>
        <v>250</v>
      </c>
      <c r="F27" s="795">
        <f>SUM(F8:F26)</f>
        <v>182</v>
      </c>
    </row>
    <row r="28" s="39" customFormat="1" ht="12.75" customHeight="1">
      <c r="A28" s="324"/>
    </row>
    <row r="29" spans="1:5" s="39" customFormat="1" ht="12.75">
      <c r="A29" s="1204" t="s">
        <v>176</v>
      </c>
      <c r="B29" s="1204"/>
      <c r="C29" s="1204"/>
      <c r="D29" s="1204"/>
      <c r="E29" s="1204"/>
    </row>
    <row r="30" spans="1:6" s="39" customFormat="1" ht="12.75">
      <c r="A30" s="892" t="s">
        <v>1207</v>
      </c>
      <c r="B30" s="1192" t="s">
        <v>175</v>
      </c>
      <c r="C30" s="1192"/>
      <c r="D30" s="1192"/>
      <c r="E30" s="1192"/>
      <c r="F30" s="1192"/>
    </row>
    <row r="31" spans="1:6" s="39" customFormat="1" ht="12.75" customHeight="1">
      <c r="A31" s="324"/>
      <c r="B31" s="1205"/>
      <c r="C31" s="1205"/>
      <c r="D31" s="1205"/>
      <c r="E31" s="1205"/>
      <c r="F31" s="1205"/>
    </row>
  </sheetData>
  <sheetProtection/>
  <mergeCells count="5">
    <mergeCell ref="B30:F31"/>
    <mergeCell ref="A1:F1"/>
    <mergeCell ref="A3:F3"/>
    <mergeCell ref="E4:F4"/>
    <mergeCell ref="A29:E29"/>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S76"/>
  <sheetViews>
    <sheetView view="pageBreakPreview" zoomScale="60" zoomScalePageLayoutView="0" workbookViewId="0" topLeftCell="A7">
      <selection activeCell="H72" sqref="H72"/>
    </sheetView>
  </sheetViews>
  <sheetFormatPr defaultColWidth="9.140625" defaultRowHeight="12.75"/>
  <cols>
    <col min="1" max="1" width="6.7109375" style="0" customWidth="1"/>
    <col min="2" max="2" width="18.8515625" style="0" bestFit="1" customWidth="1"/>
    <col min="3" max="3" width="16.421875" style="0" customWidth="1"/>
    <col min="4" max="4" width="13.8515625" style="0" customWidth="1"/>
    <col min="5" max="5" width="12.140625" style="0" customWidth="1"/>
    <col min="6" max="6" width="12.57421875" style="0" customWidth="1"/>
    <col min="7" max="7" width="13.7109375" style="0" customWidth="1"/>
    <col min="8" max="8" width="14.28125" style="0" bestFit="1" customWidth="1"/>
    <col min="9" max="9" width="5.00390625" style="0" customWidth="1"/>
    <col min="10" max="10" width="20.28125" style="480" customWidth="1"/>
    <col min="11" max="11" width="13.7109375" style="0" bestFit="1" customWidth="1"/>
    <col min="12" max="13" width="12.28125" style="0" bestFit="1" customWidth="1"/>
    <col min="14" max="14" width="10.8515625" style="0" bestFit="1" customWidth="1"/>
    <col min="15" max="15" width="12.28125" style="0" bestFit="1" customWidth="1"/>
    <col min="16" max="16" width="10.00390625" style="0" customWidth="1"/>
    <col min="17" max="17" width="10.8515625" style="0" bestFit="1" customWidth="1"/>
    <col min="18" max="18" width="12.00390625" style="0" customWidth="1"/>
    <col min="19" max="19" width="13.7109375" style="0" bestFit="1" customWidth="1"/>
  </cols>
  <sheetData>
    <row r="1" spans="1:19" ht="15">
      <c r="A1" s="1121" t="s">
        <v>522</v>
      </c>
      <c r="B1" s="1121"/>
      <c r="C1" s="1121"/>
      <c r="D1" s="1121"/>
      <c r="E1" s="1121"/>
      <c r="F1" s="1121"/>
      <c r="G1" s="1121"/>
      <c r="H1" s="1121"/>
      <c r="I1" s="1121" t="s">
        <v>522</v>
      </c>
      <c r="J1" s="1121"/>
      <c r="K1" s="1121"/>
      <c r="L1" s="1121"/>
      <c r="M1" s="1121"/>
      <c r="N1" s="1121"/>
      <c r="O1" s="1121"/>
      <c r="P1" s="1121"/>
      <c r="Q1" s="1121"/>
      <c r="R1" s="1121"/>
      <c r="S1" s="1121"/>
    </row>
    <row r="2" spans="1:17" ht="12.75">
      <c r="A2" s="1151" t="s">
        <v>523</v>
      </c>
      <c r="B2" s="1151"/>
      <c r="C2" s="1151"/>
      <c r="D2" s="1151"/>
      <c r="E2" s="1151"/>
      <c r="F2" s="1151"/>
      <c r="G2" s="1151"/>
      <c r="H2" s="1151"/>
      <c r="I2" s="1151" t="s">
        <v>524</v>
      </c>
      <c r="J2" s="1151"/>
      <c r="K2" s="1151"/>
      <c r="L2" s="1151"/>
      <c r="M2" s="1151"/>
      <c r="N2" s="1151"/>
      <c r="O2" s="1151"/>
      <c r="P2" s="1151"/>
      <c r="Q2" s="1005" t="s">
        <v>525</v>
      </c>
    </row>
    <row r="3" spans="8:19" ht="12.75">
      <c r="H3" s="66" t="s">
        <v>1609</v>
      </c>
      <c r="P3" s="1195" t="s">
        <v>1609</v>
      </c>
      <c r="Q3" s="1195"/>
      <c r="R3" s="1195"/>
      <c r="S3" s="1195"/>
    </row>
    <row r="4" spans="1:19" ht="12.75">
      <c r="A4" s="1123" t="s">
        <v>804</v>
      </c>
      <c r="B4" s="1206" t="s">
        <v>526</v>
      </c>
      <c r="C4" s="1187" t="s">
        <v>1613</v>
      </c>
      <c r="D4" s="1208"/>
      <c r="E4" s="1208"/>
      <c r="F4" s="1208"/>
      <c r="G4" s="1208"/>
      <c r="H4" s="1188"/>
      <c r="I4" s="1123" t="s">
        <v>804</v>
      </c>
      <c r="J4" s="1206" t="s">
        <v>526</v>
      </c>
      <c r="K4" s="1187" t="s">
        <v>1614</v>
      </c>
      <c r="L4" s="1208"/>
      <c r="M4" s="1208"/>
      <c r="N4" s="1208"/>
      <c r="O4" s="1208"/>
      <c r="P4" s="1208"/>
      <c r="Q4" s="1208"/>
      <c r="R4" s="1188"/>
      <c r="S4" s="1209" t="s">
        <v>527</v>
      </c>
    </row>
    <row r="5" spans="1:19" ht="63.75">
      <c r="A5" s="1125"/>
      <c r="B5" s="1207"/>
      <c r="C5" s="82" t="s">
        <v>528</v>
      </c>
      <c r="D5" s="68" t="s">
        <v>1616</v>
      </c>
      <c r="E5" s="68" t="s">
        <v>1617</v>
      </c>
      <c r="F5" s="68" t="s">
        <v>1618</v>
      </c>
      <c r="G5" s="154" t="s">
        <v>529</v>
      </c>
      <c r="H5" s="68" t="s">
        <v>1620</v>
      </c>
      <c r="I5" s="1125"/>
      <c r="J5" s="1207"/>
      <c r="K5" s="538" t="s">
        <v>1621</v>
      </c>
      <c r="L5" s="37" t="s">
        <v>530</v>
      </c>
      <c r="M5" s="37" t="s">
        <v>1623</v>
      </c>
      <c r="N5" s="37" t="s">
        <v>1624</v>
      </c>
      <c r="O5" s="119" t="s">
        <v>531</v>
      </c>
      <c r="P5" s="37" t="s">
        <v>1626</v>
      </c>
      <c r="Q5" s="754" t="s">
        <v>711</v>
      </c>
      <c r="R5" s="754" t="s">
        <v>532</v>
      </c>
      <c r="S5" s="1210"/>
    </row>
    <row r="6" spans="1:19" ht="12.75">
      <c r="A6" s="67">
        <v>1</v>
      </c>
      <c r="B6" s="67">
        <v>2</v>
      </c>
      <c r="C6" s="67">
        <v>3</v>
      </c>
      <c r="D6" s="67">
        <v>4</v>
      </c>
      <c r="E6" s="67">
        <v>5</v>
      </c>
      <c r="F6" s="67">
        <v>6</v>
      </c>
      <c r="G6" s="74">
        <v>7</v>
      </c>
      <c r="H6" s="67">
        <v>8</v>
      </c>
      <c r="I6" s="67">
        <v>1</v>
      </c>
      <c r="J6" s="67">
        <v>2</v>
      </c>
      <c r="K6" s="67">
        <v>9</v>
      </c>
      <c r="L6" s="67">
        <v>10</v>
      </c>
      <c r="M6" s="67">
        <v>11</v>
      </c>
      <c r="N6" s="67">
        <v>12</v>
      </c>
      <c r="O6" s="74">
        <v>13</v>
      </c>
      <c r="P6" s="67">
        <v>14</v>
      </c>
      <c r="Q6" s="74">
        <v>15</v>
      </c>
      <c r="R6" s="67">
        <v>16</v>
      </c>
      <c r="S6" s="67">
        <v>17</v>
      </c>
    </row>
    <row r="7" spans="1:19" ht="12.75">
      <c r="A7" s="894">
        <v>1</v>
      </c>
      <c r="B7" s="1006" t="s">
        <v>214</v>
      </c>
      <c r="C7" s="344">
        <v>181832</v>
      </c>
      <c r="D7" s="344">
        <v>85112</v>
      </c>
      <c r="E7" s="344">
        <v>18368</v>
      </c>
      <c r="F7" s="344">
        <v>113693</v>
      </c>
      <c r="G7" s="1007">
        <v>299776</v>
      </c>
      <c r="H7" s="344">
        <f>SUM(C7:G7)</f>
        <v>698781</v>
      </c>
      <c r="I7" s="199">
        <v>1</v>
      </c>
      <c r="J7" s="1008" t="s">
        <v>214</v>
      </c>
      <c r="K7" s="127">
        <v>5707383</v>
      </c>
      <c r="L7" s="952">
        <v>576329</v>
      </c>
      <c r="M7" s="127">
        <v>65377</v>
      </c>
      <c r="N7" s="952">
        <v>45214</v>
      </c>
      <c r="O7" s="127">
        <v>66613</v>
      </c>
      <c r="P7" s="6">
        <v>51881</v>
      </c>
      <c r="Q7" s="1009">
        <v>6617</v>
      </c>
      <c r="R7" s="127">
        <f>SUM(K7:Q7)</f>
        <v>6519414</v>
      </c>
      <c r="S7" s="127">
        <f aca="true" t="shared" si="0" ref="S7:S34">H7+R7</f>
        <v>7218195</v>
      </c>
    </row>
    <row r="8" spans="1:19" ht="12.75">
      <c r="A8" s="894">
        <v>2</v>
      </c>
      <c r="B8" s="1006" t="s">
        <v>533</v>
      </c>
      <c r="C8" s="344">
        <v>2355</v>
      </c>
      <c r="D8" s="344">
        <v>601</v>
      </c>
      <c r="E8" s="344">
        <v>682</v>
      </c>
      <c r="F8" s="344">
        <v>343</v>
      </c>
      <c r="G8" s="1007">
        <v>1449</v>
      </c>
      <c r="H8" s="344">
        <f aca="true" t="shared" si="1" ref="H8:H42">SUM(C8:G8)</f>
        <v>5430</v>
      </c>
      <c r="I8" s="199">
        <v>2</v>
      </c>
      <c r="J8" s="1008" t="s">
        <v>533</v>
      </c>
      <c r="K8" s="127">
        <v>11112</v>
      </c>
      <c r="L8" s="6">
        <v>2595</v>
      </c>
      <c r="M8" s="127">
        <v>2284</v>
      </c>
      <c r="N8" s="6">
        <v>0</v>
      </c>
      <c r="O8" s="127">
        <v>345</v>
      </c>
      <c r="P8" s="6">
        <v>155</v>
      </c>
      <c r="Q8" s="1009">
        <v>180</v>
      </c>
      <c r="R8" s="127">
        <f aca="true" t="shared" si="2" ref="R8:R42">SUM(K8:Q8)</f>
        <v>16671</v>
      </c>
      <c r="S8" s="127">
        <f t="shared" si="0"/>
        <v>22101</v>
      </c>
    </row>
    <row r="9" spans="1:19" ht="12.75">
      <c r="A9" s="894">
        <v>3</v>
      </c>
      <c r="B9" s="1006" t="s">
        <v>534</v>
      </c>
      <c r="C9" s="344">
        <f>89204+2597</f>
        <v>91801</v>
      </c>
      <c r="D9" s="344">
        <v>19371</v>
      </c>
      <c r="E9" s="344">
        <v>11378</v>
      </c>
      <c r="F9" s="344">
        <v>12671</v>
      </c>
      <c r="G9" s="1007">
        <v>34906</v>
      </c>
      <c r="H9" s="344">
        <f t="shared" si="1"/>
        <v>170127</v>
      </c>
      <c r="I9" s="199">
        <v>3</v>
      </c>
      <c r="J9" s="1008" t="s">
        <v>534</v>
      </c>
      <c r="K9" s="127">
        <v>541275</v>
      </c>
      <c r="L9" s="6">
        <v>145029</v>
      </c>
      <c r="M9" s="127">
        <v>15080</v>
      </c>
      <c r="N9" s="6">
        <v>0</v>
      </c>
      <c r="O9" s="127">
        <v>11270</v>
      </c>
      <c r="P9" s="6">
        <v>9050</v>
      </c>
      <c r="Q9" s="1009">
        <v>22192</v>
      </c>
      <c r="R9" s="127">
        <f t="shared" si="2"/>
        <v>743896</v>
      </c>
      <c r="S9" s="127">
        <f t="shared" si="0"/>
        <v>914023</v>
      </c>
    </row>
    <row r="10" spans="1:19" ht="12.75">
      <c r="A10" s="894">
        <v>4</v>
      </c>
      <c r="B10" s="1006" t="s">
        <v>839</v>
      </c>
      <c r="C10" s="1007">
        <v>50016</v>
      </c>
      <c r="D10" s="344">
        <v>0</v>
      </c>
      <c r="E10" s="1007">
        <v>16271</v>
      </c>
      <c r="F10" s="344">
        <v>22698</v>
      </c>
      <c r="G10" s="1007">
        <v>45365</v>
      </c>
      <c r="H10" s="344">
        <f t="shared" si="1"/>
        <v>134350</v>
      </c>
      <c r="I10" s="199">
        <v>4</v>
      </c>
      <c r="J10" s="1008" t="s">
        <v>839</v>
      </c>
      <c r="K10" s="127">
        <v>964594</v>
      </c>
      <c r="L10" s="6">
        <v>76896</v>
      </c>
      <c r="M10" s="127">
        <v>41863</v>
      </c>
      <c r="N10" s="6">
        <v>0</v>
      </c>
      <c r="O10" s="127">
        <v>130477</v>
      </c>
      <c r="P10" s="6">
        <v>75594</v>
      </c>
      <c r="Q10" s="1009">
        <v>8569</v>
      </c>
      <c r="R10" s="127">
        <f t="shared" si="2"/>
        <v>1297993</v>
      </c>
      <c r="S10" s="127">
        <f t="shared" si="0"/>
        <v>1432343</v>
      </c>
    </row>
    <row r="11" spans="1:19" ht="12.75">
      <c r="A11" s="894">
        <v>5</v>
      </c>
      <c r="B11" s="1006" t="s">
        <v>828</v>
      </c>
      <c r="C11" s="1007">
        <f>47967+3749</f>
        <v>51716</v>
      </c>
      <c r="D11" s="344">
        <v>21858</v>
      </c>
      <c r="E11" s="1007">
        <v>24955</v>
      </c>
      <c r="F11" s="344">
        <v>5036</v>
      </c>
      <c r="G11" s="1007">
        <v>9194</v>
      </c>
      <c r="H11" s="344">
        <f t="shared" si="1"/>
        <v>112759</v>
      </c>
      <c r="I11" s="199">
        <v>5</v>
      </c>
      <c r="J11" s="1008" t="s">
        <v>828</v>
      </c>
      <c r="K11" s="127">
        <v>1247658</v>
      </c>
      <c r="L11" s="6">
        <v>59591</v>
      </c>
      <c r="M11" s="127">
        <v>8575</v>
      </c>
      <c r="N11" s="6">
        <v>0</v>
      </c>
      <c r="O11" s="127">
        <v>58733</v>
      </c>
      <c r="P11" s="6">
        <v>50684</v>
      </c>
      <c r="Q11" s="1009">
        <v>2849</v>
      </c>
      <c r="R11" s="127">
        <f t="shared" si="2"/>
        <v>1428090</v>
      </c>
      <c r="S11" s="127">
        <f t="shared" si="0"/>
        <v>1540849</v>
      </c>
    </row>
    <row r="12" spans="1:19" ht="12.75">
      <c r="A12" s="894">
        <v>6</v>
      </c>
      <c r="B12" s="1006" t="s">
        <v>535</v>
      </c>
      <c r="C12" s="412">
        <v>34043</v>
      </c>
      <c r="D12" s="1010">
        <v>0</v>
      </c>
      <c r="E12" s="1007">
        <v>5689</v>
      </c>
      <c r="F12" s="344">
        <v>9361</v>
      </c>
      <c r="G12" s="1007">
        <v>10035</v>
      </c>
      <c r="H12" s="344">
        <f t="shared" si="1"/>
        <v>59128</v>
      </c>
      <c r="I12" s="199">
        <v>6</v>
      </c>
      <c r="J12" s="1008" t="s">
        <v>241</v>
      </c>
      <c r="K12" s="127">
        <v>375571</v>
      </c>
      <c r="L12" s="6">
        <v>89547</v>
      </c>
      <c r="M12" s="7" t="s">
        <v>852</v>
      </c>
      <c r="N12" s="913">
        <v>0</v>
      </c>
      <c r="O12" s="127" t="s">
        <v>536</v>
      </c>
      <c r="P12" s="6" t="s">
        <v>536</v>
      </c>
      <c r="Q12" s="1009">
        <v>4773</v>
      </c>
      <c r="R12" s="127">
        <v>469891</v>
      </c>
      <c r="S12" s="127">
        <f t="shared" si="0"/>
        <v>529019</v>
      </c>
    </row>
    <row r="13" spans="1:19" ht="12.75">
      <c r="A13" s="894">
        <v>7</v>
      </c>
      <c r="B13" s="1006" t="s">
        <v>225</v>
      </c>
      <c r="C13" s="1007">
        <v>204362</v>
      </c>
      <c r="D13" s="344">
        <v>253340</v>
      </c>
      <c r="E13" s="1007">
        <v>54446</v>
      </c>
      <c r="F13" s="344">
        <v>47914</v>
      </c>
      <c r="G13" s="1007">
        <v>336695</v>
      </c>
      <c r="H13" s="344">
        <f t="shared" si="1"/>
        <v>896757</v>
      </c>
      <c r="I13" s="199">
        <v>7</v>
      </c>
      <c r="J13" s="1008" t="s">
        <v>225</v>
      </c>
      <c r="K13" s="127">
        <v>6352109</v>
      </c>
      <c r="L13" s="6">
        <v>703968</v>
      </c>
      <c r="M13" s="127">
        <v>122864</v>
      </c>
      <c r="N13" s="6">
        <v>0</v>
      </c>
      <c r="O13" s="127">
        <v>311385</v>
      </c>
      <c r="P13" s="6">
        <v>217790</v>
      </c>
      <c r="Q13" s="1009">
        <v>17417</v>
      </c>
      <c r="R13" s="127">
        <f t="shared" si="2"/>
        <v>7725533</v>
      </c>
      <c r="S13" s="127">
        <f t="shared" si="0"/>
        <v>8622290</v>
      </c>
    </row>
    <row r="14" spans="1:19" ht="12.75">
      <c r="A14" s="894">
        <v>8</v>
      </c>
      <c r="B14" s="1006" t="s">
        <v>233</v>
      </c>
      <c r="C14" s="1007">
        <v>176046</v>
      </c>
      <c r="D14" s="344">
        <v>74494</v>
      </c>
      <c r="E14" s="1007">
        <v>19986</v>
      </c>
      <c r="F14" s="344">
        <v>16344</v>
      </c>
      <c r="G14" s="1007">
        <v>45858</v>
      </c>
      <c r="H14" s="344">
        <f t="shared" si="1"/>
        <v>332728</v>
      </c>
      <c r="I14" s="199">
        <v>8</v>
      </c>
      <c r="J14" s="1008" t="s">
        <v>233</v>
      </c>
      <c r="K14" s="127">
        <v>1881174</v>
      </c>
      <c r="L14" s="6">
        <v>373659</v>
      </c>
      <c r="M14" s="127">
        <v>95450</v>
      </c>
      <c r="N14" s="6">
        <v>0</v>
      </c>
      <c r="O14" s="127">
        <v>382581</v>
      </c>
      <c r="P14" s="6">
        <v>0</v>
      </c>
      <c r="Q14" s="1009">
        <v>21434</v>
      </c>
      <c r="R14" s="127">
        <f t="shared" si="2"/>
        <v>2754298</v>
      </c>
      <c r="S14" s="127">
        <f t="shared" si="0"/>
        <v>3087026</v>
      </c>
    </row>
    <row r="15" spans="1:19" ht="12.75">
      <c r="A15" s="894">
        <v>9</v>
      </c>
      <c r="B15" s="1006" t="s">
        <v>234</v>
      </c>
      <c r="C15" s="1007">
        <v>31803</v>
      </c>
      <c r="D15" s="344">
        <v>20623</v>
      </c>
      <c r="E15" s="1007">
        <v>6859</v>
      </c>
      <c r="F15" s="344">
        <v>14542</v>
      </c>
      <c r="G15" s="1007">
        <v>2825</v>
      </c>
      <c r="H15" s="344">
        <f t="shared" si="1"/>
        <v>76652</v>
      </c>
      <c r="I15" s="199">
        <v>9</v>
      </c>
      <c r="J15" s="1008" t="s">
        <v>234</v>
      </c>
      <c r="K15" s="127">
        <v>187883</v>
      </c>
      <c r="L15" s="6">
        <v>58005</v>
      </c>
      <c r="M15" s="127">
        <v>9544</v>
      </c>
      <c r="N15" s="6">
        <v>402</v>
      </c>
      <c r="O15" s="127">
        <v>0</v>
      </c>
      <c r="P15" s="6">
        <v>0</v>
      </c>
      <c r="Q15" s="1009">
        <v>1042</v>
      </c>
      <c r="R15" s="127">
        <f t="shared" si="2"/>
        <v>256876</v>
      </c>
      <c r="S15" s="127">
        <f t="shared" si="0"/>
        <v>333528</v>
      </c>
    </row>
    <row r="16" spans="1:19" ht="12.75">
      <c r="A16" s="894">
        <v>10</v>
      </c>
      <c r="B16" s="1006" t="s">
        <v>235</v>
      </c>
      <c r="C16" s="1007">
        <v>33174</v>
      </c>
      <c r="D16" s="344">
        <v>16843</v>
      </c>
      <c r="E16" s="1007">
        <v>21435</v>
      </c>
      <c r="F16" s="344">
        <v>13656</v>
      </c>
      <c r="G16" s="1007">
        <v>15919</v>
      </c>
      <c r="H16" s="344">
        <f t="shared" si="1"/>
        <v>101027</v>
      </c>
      <c r="I16" s="199">
        <v>10</v>
      </c>
      <c r="J16" s="1008" t="s">
        <v>235</v>
      </c>
      <c r="K16" s="127">
        <v>297656</v>
      </c>
      <c r="L16" s="6">
        <v>98309</v>
      </c>
      <c r="M16" s="127">
        <v>11058</v>
      </c>
      <c r="N16" s="6">
        <v>219</v>
      </c>
      <c r="O16" s="127">
        <v>12818</v>
      </c>
      <c r="P16" s="6">
        <v>587</v>
      </c>
      <c r="Q16" s="1009">
        <v>1869</v>
      </c>
      <c r="R16" s="127">
        <f t="shared" si="2"/>
        <v>422516</v>
      </c>
      <c r="S16" s="127">
        <f t="shared" si="0"/>
        <v>523543</v>
      </c>
    </row>
    <row r="17" spans="1:19" ht="12.75">
      <c r="A17" s="894">
        <v>11</v>
      </c>
      <c r="B17" s="1006" t="s">
        <v>829</v>
      </c>
      <c r="C17" s="1007">
        <v>68915</v>
      </c>
      <c r="D17" s="1010">
        <v>0</v>
      </c>
      <c r="E17" s="1007">
        <v>10238</v>
      </c>
      <c r="F17" s="344">
        <v>24693</v>
      </c>
      <c r="G17" s="1007">
        <v>46834</v>
      </c>
      <c r="H17" s="344">
        <f t="shared" si="1"/>
        <v>150680</v>
      </c>
      <c r="I17" s="199">
        <v>11</v>
      </c>
      <c r="J17" s="1008" t="s">
        <v>829</v>
      </c>
      <c r="K17" s="127">
        <v>1164854</v>
      </c>
      <c r="L17" s="6">
        <v>113500</v>
      </c>
      <c r="M17" s="127">
        <v>30962</v>
      </c>
      <c r="N17" s="6">
        <v>0</v>
      </c>
      <c r="O17" s="127">
        <v>20968</v>
      </c>
      <c r="P17" s="6">
        <v>16819</v>
      </c>
      <c r="Q17" s="1009">
        <v>7268</v>
      </c>
      <c r="R17" s="127">
        <f t="shared" si="2"/>
        <v>1354371</v>
      </c>
      <c r="S17" s="127">
        <f t="shared" si="0"/>
        <v>1505051</v>
      </c>
    </row>
    <row r="18" spans="1:19" ht="12.75">
      <c r="A18" s="894">
        <v>12</v>
      </c>
      <c r="B18" s="1006" t="s">
        <v>708</v>
      </c>
      <c r="C18" s="1007">
        <v>210432</v>
      </c>
      <c r="D18" s="344">
        <v>65581</v>
      </c>
      <c r="E18" s="1007">
        <v>40819</v>
      </c>
      <c r="F18" s="344">
        <v>67385</v>
      </c>
      <c r="G18" s="1007">
        <v>213721</v>
      </c>
      <c r="H18" s="344">
        <f t="shared" si="1"/>
        <v>597938</v>
      </c>
      <c r="I18" s="199">
        <v>12</v>
      </c>
      <c r="J18" s="1008" t="s">
        <v>708</v>
      </c>
      <c r="K18" s="127">
        <v>4512910</v>
      </c>
      <c r="L18" s="6">
        <v>635205</v>
      </c>
      <c r="M18" s="127">
        <v>41989</v>
      </c>
      <c r="N18" s="6">
        <v>54808</v>
      </c>
      <c r="O18" s="127">
        <v>166685</v>
      </c>
      <c r="P18" s="6">
        <v>167622</v>
      </c>
      <c r="Q18" s="1009">
        <v>43213</v>
      </c>
      <c r="R18" s="127">
        <f t="shared" si="2"/>
        <v>5622432</v>
      </c>
      <c r="S18" s="127">
        <f t="shared" si="0"/>
        <v>6220370</v>
      </c>
    </row>
    <row r="19" spans="1:19" ht="12.75">
      <c r="A19" s="894">
        <v>13</v>
      </c>
      <c r="B19" s="1006" t="s">
        <v>687</v>
      </c>
      <c r="C19" s="1007">
        <v>264262</v>
      </c>
      <c r="D19" s="1010">
        <v>0</v>
      </c>
      <c r="E19" s="412">
        <v>127574</v>
      </c>
      <c r="F19" s="344">
        <v>119753</v>
      </c>
      <c r="G19" s="1007">
        <v>342527</v>
      </c>
      <c r="H19" s="344">
        <f t="shared" si="1"/>
        <v>854116</v>
      </c>
      <c r="I19" s="199">
        <v>13</v>
      </c>
      <c r="J19" s="1008" t="s">
        <v>687</v>
      </c>
      <c r="K19" s="127">
        <v>2099652</v>
      </c>
      <c r="L19" s="6">
        <v>498472</v>
      </c>
      <c r="M19" s="127">
        <v>73158</v>
      </c>
      <c r="N19" s="6">
        <v>0</v>
      </c>
      <c r="O19" s="127">
        <v>15162</v>
      </c>
      <c r="P19" s="6">
        <v>2264</v>
      </c>
      <c r="Q19" s="1009">
        <v>15880</v>
      </c>
      <c r="R19" s="127">
        <f t="shared" si="2"/>
        <v>2704588</v>
      </c>
      <c r="S19" s="127">
        <f t="shared" si="0"/>
        <v>3558704</v>
      </c>
    </row>
    <row r="20" spans="1:19" ht="12.75">
      <c r="A20" s="894">
        <v>14</v>
      </c>
      <c r="B20" s="1006" t="s">
        <v>218</v>
      </c>
      <c r="C20" s="1007">
        <v>83293</v>
      </c>
      <c r="D20" s="344">
        <v>39943</v>
      </c>
      <c r="E20" s="412">
        <v>27997</v>
      </c>
      <c r="F20" s="344">
        <v>72760</v>
      </c>
      <c r="G20" s="1007">
        <v>51049</v>
      </c>
      <c r="H20" s="344">
        <f t="shared" si="1"/>
        <v>275042</v>
      </c>
      <c r="I20" s="199">
        <v>14</v>
      </c>
      <c r="J20" s="1008" t="s">
        <v>218</v>
      </c>
      <c r="K20" s="127">
        <v>3526416</v>
      </c>
      <c r="L20" s="6">
        <v>185700</v>
      </c>
      <c r="M20" s="127">
        <v>38291</v>
      </c>
      <c r="N20" s="6">
        <v>0</v>
      </c>
      <c r="O20" s="127">
        <v>376771</v>
      </c>
      <c r="P20" s="6">
        <v>192742</v>
      </c>
      <c r="Q20" s="1009">
        <v>13665</v>
      </c>
      <c r="R20" s="127">
        <f t="shared" si="2"/>
        <v>4333585</v>
      </c>
      <c r="S20" s="127">
        <f t="shared" si="0"/>
        <v>4608627</v>
      </c>
    </row>
    <row r="21" spans="1:19" ht="12.75">
      <c r="A21" s="894">
        <v>15</v>
      </c>
      <c r="B21" s="1006" t="s">
        <v>219</v>
      </c>
      <c r="C21" s="1007">
        <v>287230</v>
      </c>
      <c r="D21" s="344">
        <v>334741</v>
      </c>
      <c r="E21" s="1007">
        <v>66754</v>
      </c>
      <c r="F21" s="344">
        <v>122389</v>
      </c>
      <c r="G21" s="1007">
        <v>534535</v>
      </c>
      <c r="H21" s="344">
        <f t="shared" si="1"/>
        <v>1345649</v>
      </c>
      <c r="I21" s="696">
        <v>15</v>
      </c>
      <c r="J21" s="1008" t="s">
        <v>219</v>
      </c>
      <c r="K21" s="127">
        <v>7691856</v>
      </c>
      <c r="L21" s="6">
        <v>1165365</v>
      </c>
      <c r="M21" s="127">
        <v>300023</v>
      </c>
      <c r="N21" s="6">
        <v>0</v>
      </c>
      <c r="O21" s="127">
        <v>229362</v>
      </c>
      <c r="P21" s="6">
        <v>204733</v>
      </c>
      <c r="Q21" s="1009">
        <v>29446</v>
      </c>
      <c r="R21" s="127">
        <f t="shared" si="2"/>
        <v>9620785</v>
      </c>
      <c r="S21" s="127">
        <f t="shared" si="0"/>
        <v>10966434</v>
      </c>
    </row>
    <row r="22" spans="1:19" ht="12.75">
      <c r="A22" s="894">
        <v>16</v>
      </c>
      <c r="B22" s="1006" t="s">
        <v>537</v>
      </c>
      <c r="C22" s="1007">
        <v>6746</v>
      </c>
      <c r="D22" s="344">
        <v>1854</v>
      </c>
      <c r="E22" s="1007">
        <v>2570</v>
      </c>
      <c r="F22" s="344">
        <v>377</v>
      </c>
      <c r="G22" s="1007">
        <v>2721</v>
      </c>
      <c r="H22" s="344">
        <f t="shared" si="1"/>
        <v>14268</v>
      </c>
      <c r="I22" s="696">
        <v>16</v>
      </c>
      <c r="J22" s="1008" t="s">
        <v>537</v>
      </c>
      <c r="K22" s="127">
        <v>86931</v>
      </c>
      <c r="L22" s="6">
        <v>11233</v>
      </c>
      <c r="M22" s="127">
        <v>8568</v>
      </c>
      <c r="N22" s="6">
        <v>801</v>
      </c>
      <c r="O22" s="127">
        <v>1446</v>
      </c>
      <c r="P22" s="6">
        <v>612</v>
      </c>
      <c r="Q22" s="1009">
        <v>270</v>
      </c>
      <c r="R22" s="127">
        <f t="shared" si="2"/>
        <v>109861</v>
      </c>
      <c r="S22" s="127">
        <f t="shared" si="0"/>
        <v>124129</v>
      </c>
    </row>
    <row r="23" spans="1:19" ht="12.75">
      <c r="A23" s="894">
        <v>17</v>
      </c>
      <c r="B23" s="1006" t="s">
        <v>220</v>
      </c>
      <c r="C23" s="1007">
        <v>17060</v>
      </c>
      <c r="D23" s="1011">
        <v>2565</v>
      </c>
      <c r="E23" s="1007">
        <v>3497</v>
      </c>
      <c r="F23" s="344">
        <v>8432</v>
      </c>
      <c r="G23" s="1007">
        <v>3569</v>
      </c>
      <c r="H23" s="344">
        <v>35123</v>
      </c>
      <c r="I23" s="696">
        <v>17</v>
      </c>
      <c r="J23" s="1008" t="s">
        <v>538</v>
      </c>
      <c r="K23" s="127">
        <v>31008</v>
      </c>
      <c r="L23" s="6">
        <v>22351</v>
      </c>
      <c r="M23" s="127">
        <v>11300</v>
      </c>
      <c r="N23" s="6">
        <v>0</v>
      </c>
      <c r="O23" s="127">
        <v>487</v>
      </c>
      <c r="P23" s="6">
        <v>2607</v>
      </c>
      <c r="Q23" s="1009">
        <v>1240</v>
      </c>
      <c r="R23" s="127">
        <f t="shared" si="2"/>
        <v>68993</v>
      </c>
      <c r="S23" s="127">
        <f t="shared" si="0"/>
        <v>104116</v>
      </c>
    </row>
    <row r="24" spans="1:19" ht="12.75">
      <c r="A24" s="894">
        <v>18</v>
      </c>
      <c r="B24" s="1006" t="s">
        <v>695</v>
      </c>
      <c r="C24" s="1007">
        <v>4475</v>
      </c>
      <c r="D24" s="344">
        <v>5</v>
      </c>
      <c r="E24" s="1007">
        <v>704</v>
      </c>
      <c r="F24" s="344">
        <v>4988</v>
      </c>
      <c r="G24" s="1007">
        <v>1534</v>
      </c>
      <c r="H24" s="344">
        <f t="shared" si="1"/>
        <v>11706</v>
      </c>
      <c r="I24" s="696">
        <v>18</v>
      </c>
      <c r="J24" s="1008" t="s">
        <v>695</v>
      </c>
      <c r="K24" s="127">
        <v>24737</v>
      </c>
      <c r="L24" s="6">
        <v>6286</v>
      </c>
      <c r="M24" s="127">
        <v>3712</v>
      </c>
      <c r="N24" s="6">
        <v>0</v>
      </c>
      <c r="O24" s="7">
        <v>246</v>
      </c>
      <c r="P24" s="6">
        <v>264</v>
      </c>
      <c r="Q24" s="1009">
        <v>4925</v>
      </c>
      <c r="R24" s="127">
        <f t="shared" si="2"/>
        <v>40170</v>
      </c>
      <c r="S24" s="127">
        <f t="shared" si="0"/>
        <v>51876</v>
      </c>
    </row>
    <row r="25" spans="1:19" ht="12.75">
      <c r="A25" s="894">
        <v>19</v>
      </c>
      <c r="B25" s="1006" t="s">
        <v>221</v>
      </c>
      <c r="C25" s="1007">
        <v>47089</v>
      </c>
      <c r="D25" s="344">
        <v>11804</v>
      </c>
      <c r="E25" s="1007">
        <v>4060</v>
      </c>
      <c r="F25" s="344">
        <v>5004</v>
      </c>
      <c r="G25" s="1007">
        <v>9548</v>
      </c>
      <c r="H25" s="344">
        <f t="shared" si="1"/>
        <v>77505</v>
      </c>
      <c r="I25" s="696">
        <v>19</v>
      </c>
      <c r="J25" s="1008" t="s">
        <v>221</v>
      </c>
      <c r="K25" s="127">
        <v>42851</v>
      </c>
      <c r="L25" s="6">
        <v>37513</v>
      </c>
      <c r="M25" s="127">
        <v>22481</v>
      </c>
      <c r="N25" s="6">
        <v>350</v>
      </c>
      <c r="O25" s="127">
        <v>1891</v>
      </c>
      <c r="P25" s="6">
        <v>772</v>
      </c>
      <c r="Q25" s="1009">
        <v>353</v>
      </c>
      <c r="R25" s="127">
        <f t="shared" si="2"/>
        <v>106211</v>
      </c>
      <c r="S25" s="127">
        <f t="shared" si="0"/>
        <v>183716</v>
      </c>
    </row>
    <row r="26" spans="1:19" ht="12.75">
      <c r="A26" s="894">
        <v>20</v>
      </c>
      <c r="B26" s="1006" t="s">
        <v>222</v>
      </c>
      <c r="C26" s="1007">
        <v>74432</v>
      </c>
      <c r="D26" s="344">
        <v>47843</v>
      </c>
      <c r="E26" s="1007">
        <v>15996</v>
      </c>
      <c r="F26" s="344">
        <v>30426</v>
      </c>
      <c r="G26" s="1007">
        <v>34360</v>
      </c>
      <c r="H26" s="344">
        <f t="shared" si="1"/>
        <v>203057</v>
      </c>
      <c r="I26" s="696">
        <v>20</v>
      </c>
      <c r="J26" s="1008" t="s">
        <v>222</v>
      </c>
      <c r="K26" s="127">
        <v>1530295</v>
      </c>
      <c r="L26" s="6">
        <v>82686</v>
      </c>
      <c r="M26" s="127">
        <v>30547</v>
      </c>
      <c r="N26" s="6">
        <v>2567</v>
      </c>
      <c r="O26" s="127">
        <v>42189</v>
      </c>
      <c r="P26" s="6">
        <v>34679</v>
      </c>
      <c r="Q26" s="1009">
        <v>5975</v>
      </c>
      <c r="R26" s="127">
        <v>1728938</v>
      </c>
      <c r="S26" s="127">
        <f t="shared" si="0"/>
        <v>1931995</v>
      </c>
    </row>
    <row r="27" spans="1:19" ht="12.75">
      <c r="A27" s="894">
        <v>21</v>
      </c>
      <c r="B27" s="1012" t="s">
        <v>236</v>
      </c>
      <c r="C27" s="1007">
        <v>68154</v>
      </c>
      <c r="D27" s="344">
        <v>59566</v>
      </c>
      <c r="E27" s="1007">
        <v>21136</v>
      </c>
      <c r="F27" s="344">
        <v>9937</v>
      </c>
      <c r="G27" s="1007">
        <v>43280</v>
      </c>
      <c r="H27" s="344">
        <f t="shared" si="1"/>
        <v>202073</v>
      </c>
      <c r="I27" s="696">
        <v>21</v>
      </c>
      <c r="J27" s="1013" t="s">
        <v>236</v>
      </c>
      <c r="K27" s="127">
        <v>2975198</v>
      </c>
      <c r="L27" s="6">
        <v>335284</v>
      </c>
      <c r="M27" s="127">
        <v>41670</v>
      </c>
      <c r="N27" s="6">
        <v>0</v>
      </c>
      <c r="O27" s="127">
        <v>472873</v>
      </c>
      <c r="P27" s="6">
        <v>481</v>
      </c>
      <c r="Q27" s="1009">
        <v>7581</v>
      </c>
      <c r="R27" s="127">
        <f t="shared" si="2"/>
        <v>3833087</v>
      </c>
      <c r="S27" s="127">
        <f t="shared" si="0"/>
        <v>4035160</v>
      </c>
    </row>
    <row r="28" spans="1:19" ht="12.75">
      <c r="A28" s="894">
        <v>22</v>
      </c>
      <c r="B28" s="1006" t="s">
        <v>226</v>
      </c>
      <c r="C28" s="1007">
        <v>206381</v>
      </c>
      <c r="D28" s="344">
        <v>22966</v>
      </c>
      <c r="E28" s="1007">
        <v>60979</v>
      </c>
      <c r="F28" s="344">
        <v>42679</v>
      </c>
      <c r="G28" s="1007">
        <v>79576</v>
      </c>
      <c r="H28" s="344">
        <f t="shared" si="1"/>
        <v>412581</v>
      </c>
      <c r="I28" s="696">
        <v>22</v>
      </c>
      <c r="J28" s="1008" t="s">
        <v>226</v>
      </c>
      <c r="K28" s="127">
        <v>3393916</v>
      </c>
      <c r="L28" s="6">
        <v>269561</v>
      </c>
      <c r="M28" s="127">
        <v>147840</v>
      </c>
      <c r="N28" s="6">
        <v>0</v>
      </c>
      <c r="O28" s="127">
        <v>464443</v>
      </c>
      <c r="P28" s="6">
        <v>59564</v>
      </c>
      <c r="Q28" s="1009">
        <v>5822</v>
      </c>
      <c r="R28" s="127">
        <v>4341446</v>
      </c>
      <c r="S28" s="127">
        <f t="shared" si="0"/>
        <v>4754027</v>
      </c>
    </row>
    <row r="29" spans="1:19" ht="12.75">
      <c r="A29" s="894">
        <v>23</v>
      </c>
      <c r="B29" s="1006" t="s">
        <v>692</v>
      </c>
      <c r="C29" s="1007">
        <v>1915</v>
      </c>
      <c r="D29" s="344">
        <v>489</v>
      </c>
      <c r="E29" s="1007">
        <v>365</v>
      </c>
      <c r="F29" s="344">
        <v>6052</v>
      </c>
      <c r="G29" s="1011">
        <v>0</v>
      </c>
      <c r="H29" s="344">
        <f t="shared" si="1"/>
        <v>8821</v>
      </c>
      <c r="I29" s="696">
        <v>23</v>
      </c>
      <c r="J29" s="1008" t="s">
        <v>692</v>
      </c>
      <c r="K29" s="127">
        <v>5282</v>
      </c>
      <c r="L29" s="6">
        <v>3053</v>
      </c>
      <c r="M29" s="127">
        <v>3769</v>
      </c>
      <c r="N29" s="6">
        <v>1070</v>
      </c>
      <c r="O29" s="7">
        <v>24</v>
      </c>
      <c r="P29" s="6" t="s">
        <v>539</v>
      </c>
      <c r="Q29" s="1009" t="s">
        <v>539</v>
      </c>
      <c r="R29" s="127">
        <f t="shared" si="2"/>
        <v>13198</v>
      </c>
      <c r="S29" s="127">
        <f t="shared" si="0"/>
        <v>22019</v>
      </c>
    </row>
    <row r="30" spans="1:19" ht="12.75">
      <c r="A30" s="894">
        <v>24</v>
      </c>
      <c r="B30" s="1006" t="s">
        <v>540</v>
      </c>
      <c r="C30" s="1007">
        <v>315564</v>
      </c>
      <c r="D30" s="344">
        <v>231491</v>
      </c>
      <c r="E30" s="1007">
        <v>89991</v>
      </c>
      <c r="F30" s="344">
        <v>134580</v>
      </c>
      <c r="G30" s="1007">
        <v>174646</v>
      </c>
      <c r="H30" s="344">
        <f t="shared" si="1"/>
        <v>946272</v>
      </c>
      <c r="I30" s="696">
        <v>24</v>
      </c>
      <c r="J30" s="1008" t="s">
        <v>540</v>
      </c>
      <c r="K30" s="127">
        <v>7936778</v>
      </c>
      <c r="L30" s="6">
        <v>840433</v>
      </c>
      <c r="M30" s="127">
        <v>55673</v>
      </c>
      <c r="N30" s="6">
        <v>19957</v>
      </c>
      <c r="O30" s="127">
        <v>102744</v>
      </c>
      <c r="P30" s="6">
        <v>44015</v>
      </c>
      <c r="Q30" s="125">
        <v>108041</v>
      </c>
      <c r="R30" s="127">
        <f t="shared" si="2"/>
        <v>9107641</v>
      </c>
      <c r="S30" s="127">
        <f t="shared" si="0"/>
        <v>10053913</v>
      </c>
    </row>
    <row r="31" spans="1:19" ht="12.75">
      <c r="A31" s="894">
        <v>25</v>
      </c>
      <c r="B31" s="1006" t="s">
        <v>694</v>
      </c>
      <c r="C31" s="1007">
        <v>8138</v>
      </c>
      <c r="D31" s="344">
        <v>2535</v>
      </c>
      <c r="E31" s="1007">
        <v>1961</v>
      </c>
      <c r="F31" s="344">
        <v>1316</v>
      </c>
      <c r="G31" s="1007">
        <v>13237</v>
      </c>
      <c r="H31" s="344">
        <f t="shared" si="1"/>
        <v>27187</v>
      </c>
      <c r="I31" s="696">
        <v>25</v>
      </c>
      <c r="J31" s="1008" t="s">
        <v>694</v>
      </c>
      <c r="K31" s="127">
        <v>61968</v>
      </c>
      <c r="L31" s="6">
        <v>6656</v>
      </c>
      <c r="M31" s="127">
        <v>4358</v>
      </c>
      <c r="N31" s="6">
        <v>13</v>
      </c>
      <c r="O31" s="127">
        <v>89</v>
      </c>
      <c r="P31" s="6">
        <v>100</v>
      </c>
      <c r="Q31" s="1009">
        <v>5397</v>
      </c>
      <c r="R31" s="127">
        <f t="shared" si="2"/>
        <v>78581</v>
      </c>
      <c r="S31" s="127">
        <f t="shared" si="0"/>
        <v>105768</v>
      </c>
    </row>
    <row r="32" spans="1:19" ht="12.75">
      <c r="A32" s="894">
        <v>26</v>
      </c>
      <c r="B32" s="1006" t="s">
        <v>1081</v>
      </c>
      <c r="C32" s="1007">
        <v>12092</v>
      </c>
      <c r="D32" s="344">
        <v>8336</v>
      </c>
      <c r="E32" s="1007">
        <v>5949</v>
      </c>
      <c r="F32" s="344">
        <v>16069</v>
      </c>
      <c r="G32" s="1007">
        <v>7906</v>
      </c>
      <c r="H32" s="344">
        <f t="shared" si="1"/>
        <v>50352</v>
      </c>
      <c r="I32" s="696">
        <v>26</v>
      </c>
      <c r="J32" s="1008" t="s">
        <v>1081</v>
      </c>
      <c r="K32" s="127">
        <v>486734</v>
      </c>
      <c r="L32" s="6">
        <v>59368</v>
      </c>
      <c r="M32" s="127">
        <v>6944</v>
      </c>
      <c r="N32" s="329">
        <v>1629</v>
      </c>
      <c r="O32" s="127">
        <v>34155</v>
      </c>
      <c r="P32" s="6">
        <v>1401</v>
      </c>
      <c r="Q32" s="1009">
        <v>2802</v>
      </c>
      <c r="R32" s="127">
        <f t="shared" si="2"/>
        <v>593033</v>
      </c>
      <c r="S32" s="127">
        <f t="shared" si="0"/>
        <v>643385</v>
      </c>
    </row>
    <row r="33" spans="1:19" ht="12.75">
      <c r="A33" s="894">
        <v>27</v>
      </c>
      <c r="B33" s="1006" t="s">
        <v>237</v>
      </c>
      <c r="C33" s="1007">
        <v>106760</v>
      </c>
      <c r="D33" s="1011">
        <v>77668</v>
      </c>
      <c r="E33" s="1007">
        <v>26549</v>
      </c>
      <c r="F33" s="344">
        <v>28443</v>
      </c>
      <c r="G33" s="1007">
        <v>91346</v>
      </c>
      <c r="H33" s="344">
        <f t="shared" si="1"/>
        <v>330766</v>
      </c>
      <c r="I33" s="696">
        <v>27</v>
      </c>
      <c r="J33" s="1008" t="s">
        <v>237</v>
      </c>
      <c r="K33" s="127">
        <v>6083655</v>
      </c>
      <c r="L33" s="6">
        <v>615739</v>
      </c>
      <c r="M33" s="127">
        <v>112837</v>
      </c>
      <c r="N33" s="329">
        <v>19015</v>
      </c>
      <c r="O33" s="127">
        <v>791411</v>
      </c>
      <c r="P33" s="6">
        <v>14579</v>
      </c>
      <c r="Q33" s="1009">
        <v>21132</v>
      </c>
      <c r="R33" s="127">
        <f t="shared" si="2"/>
        <v>7658368</v>
      </c>
      <c r="S33" s="127">
        <f t="shared" si="0"/>
        <v>7989134</v>
      </c>
    </row>
    <row r="34" spans="1:19" ht="12.75">
      <c r="A34" s="894">
        <v>28</v>
      </c>
      <c r="B34" s="1006" t="s">
        <v>691</v>
      </c>
      <c r="C34" s="1007">
        <v>235269</v>
      </c>
      <c r="D34" s="1010" t="s">
        <v>299</v>
      </c>
      <c r="E34" s="1011">
        <v>43599</v>
      </c>
      <c r="F34" s="344">
        <v>68926</v>
      </c>
      <c r="G34" s="1007">
        <v>40315</v>
      </c>
      <c r="H34" s="344">
        <f t="shared" si="1"/>
        <v>388109</v>
      </c>
      <c r="I34" s="696">
        <v>28</v>
      </c>
      <c r="J34" s="1008" t="s">
        <v>691</v>
      </c>
      <c r="K34" s="127">
        <v>1833820</v>
      </c>
      <c r="L34" s="6">
        <v>556230</v>
      </c>
      <c r="M34" s="696" t="s">
        <v>852</v>
      </c>
      <c r="N34" s="329">
        <v>0</v>
      </c>
      <c r="O34" s="127">
        <v>58828</v>
      </c>
      <c r="P34" s="6" t="s">
        <v>541</v>
      </c>
      <c r="Q34" s="1009">
        <v>34812</v>
      </c>
      <c r="R34" s="127">
        <f t="shared" si="2"/>
        <v>2483690</v>
      </c>
      <c r="S34" s="127">
        <f t="shared" si="0"/>
        <v>2871799</v>
      </c>
    </row>
    <row r="35" spans="1:19" ht="12.75">
      <c r="A35" s="67"/>
      <c r="B35" s="1014" t="s">
        <v>1597</v>
      </c>
      <c r="C35" s="12">
        <f>SUM(C7:C34)</f>
        <v>2875355</v>
      </c>
      <c r="D35" s="12">
        <f>SUM(D7:D34)</f>
        <v>1399629</v>
      </c>
      <c r="E35" s="12">
        <f>SUM(E7:E34)</f>
        <v>730807</v>
      </c>
      <c r="F35" s="12">
        <f>SUM(F7:F34)</f>
        <v>1020467</v>
      </c>
      <c r="G35" s="12">
        <f>SUM(G7:G34)</f>
        <v>2492726</v>
      </c>
      <c r="H35" s="12">
        <f t="shared" si="1"/>
        <v>8518984</v>
      </c>
      <c r="I35" s="913"/>
      <c r="J35" s="1014" t="s">
        <v>1597</v>
      </c>
      <c r="K35" s="132">
        <f>SUM(K7:K34)</f>
        <v>61055276</v>
      </c>
      <c r="L35" s="132">
        <f aca="true" t="shared" si="3" ref="L35:S35">SUM(L7:L34)</f>
        <v>7628563</v>
      </c>
      <c r="M35" s="132">
        <f t="shared" si="3"/>
        <v>1306217</v>
      </c>
      <c r="N35" s="132">
        <f t="shared" si="3"/>
        <v>146045</v>
      </c>
      <c r="O35" s="132">
        <f t="shared" si="3"/>
        <v>3753996</v>
      </c>
      <c r="P35" s="132">
        <f t="shared" si="3"/>
        <v>1148995</v>
      </c>
      <c r="Q35" s="132">
        <f t="shared" si="3"/>
        <v>394764</v>
      </c>
      <c r="R35" s="132">
        <f t="shared" si="3"/>
        <v>75434156</v>
      </c>
      <c r="S35" s="132">
        <f t="shared" si="3"/>
        <v>83953140</v>
      </c>
    </row>
    <row r="36" spans="1:19" ht="12.75">
      <c r="A36" s="1015">
        <v>1</v>
      </c>
      <c r="B36" s="1016" t="s">
        <v>542</v>
      </c>
      <c r="C36" s="1007">
        <v>1716</v>
      </c>
      <c r="D36" s="1011">
        <v>76</v>
      </c>
      <c r="E36" s="1007">
        <v>658</v>
      </c>
      <c r="F36" s="344">
        <v>246</v>
      </c>
      <c r="G36" s="1007">
        <v>2997</v>
      </c>
      <c r="H36" s="344">
        <f t="shared" si="1"/>
        <v>5693</v>
      </c>
      <c r="I36" s="961">
        <v>1</v>
      </c>
      <c r="J36" s="1017" t="s">
        <v>542</v>
      </c>
      <c r="K36" s="127">
        <v>23079</v>
      </c>
      <c r="L36" s="6">
        <v>2441</v>
      </c>
      <c r="M36" s="127">
        <v>779</v>
      </c>
      <c r="N36" s="902">
        <v>335</v>
      </c>
      <c r="O36" s="6">
        <v>229</v>
      </c>
      <c r="P36" s="127">
        <v>22</v>
      </c>
      <c r="Q36" s="1009">
        <v>8237</v>
      </c>
      <c r="R36" s="127">
        <f t="shared" si="2"/>
        <v>35122</v>
      </c>
      <c r="S36" s="127">
        <f aca="true" t="shared" si="4" ref="S36:S42">H36+R36</f>
        <v>40815</v>
      </c>
    </row>
    <row r="37" spans="1:19" ht="12.75">
      <c r="A37" s="894">
        <v>2</v>
      </c>
      <c r="B37" s="1016" t="s">
        <v>238</v>
      </c>
      <c r="C37" s="1007">
        <v>1766</v>
      </c>
      <c r="D37" s="344">
        <v>8039</v>
      </c>
      <c r="E37" s="1007">
        <v>2307</v>
      </c>
      <c r="F37" s="344">
        <v>1771</v>
      </c>
      <c r="G37" s="1011">
        <v>2000</v>
      </c>
      <c r="H37" s="344">
        <f t="shared" si="1"/>
        <v>15883</v>
      </c>
      <c r="I37" s="696">
        <v>2</v>
      </c>
      <c r="J37" s="1017" t="s">
        <v>238</v>
      </c>
      <c r="K37" s="127">
        <v>454308</v>
      </c>
      <c r="L37" s="6">
        <v>176387</v>
      </c>
      <c r="M37" s="6" t="s">
        <v>536</v>
      </c>
      <c r="N37" s="902">
        <v>51</v>
      </c>
      <c r="O37" s="6" t="s">
        <v>539</v>
      </c>
      <c r="P37" s="7" t="s">
        <v>539</v>
      </c>
      <c r="Q37" s="1009" t="s">
        <v>539</v>
      </c>
      <c r="R37" s="127">
        <f t="shared" si="2"/>
        <v>630746</v>
      </c>
      <c r="S37" s="127">
        <f t="shared" si="4"/>
        <v>646629</v>
      </c>
    </row>
    <row r="38" spans="1:19" ht="12.75">
      <c r="A38" s="1015">
        <v>3</v>
      </c>
      <c r="B38" s="1016" t="s">
        <v>685</v>
      </c>
      <c r="C38" s="1007">
        <v>6072</v>
      </c>
      <c r="D38" s="344">
        <v>1750</v>
      </c>
      <c r="E38" s="1007">
        <v>176</v>
      </c>
      <c r="F38" s="344">
        <v>123</v>
      </c>
      <c r="G38" s="1007">
        <v>539</v>
      </c>
      <c r="H38" s="344">
        <f t="shared" si="1"/>
        <v>8660</v>
      </c>
      <c r="I38" s="961">
        <v>3</v>
      </c>
      <c r="J38" s="1017" t="s">
        <v>685</v>
      </c>
      <c r="K38" s="127">
        <v>23607</v>
      </c>
      <c r="L38" s="6">
        <v>11820</v>
      </c>
      <c r="M38" s="127">
        <v>460</v>
      </c>
      <c r="N38" s="902">
        <v>6</v>
      </c>
      <c r="O38" s="6">
        <v>57</v>
      </c>
      <c r="P38" s="127">
        <v>46</v>
      </c>
      <c r="Q38" s="125">
        <v>0</v>
      </c>
      <c r="R38" s="127">
        <f t="shared" si="2"/>
        <v>35996</v>
      </c>
      <c r="S38" s="127">
        <f t="shared" si="4"/>
        <v>44656</v>
      </c>
    </row>
    <row r="39" spans="1:19" ht="12.75">
      <c r="A39" s="894">
        <v>4</v>
      </c>
      <c r="B39" s="1016" t="s">
        <v>686</v>
      </c>
      <c r="C39" s="1007">
        <v>2223</v>
      </c>
      <c r="D39" s="344">
        <v>2316</v>
      </c>
      <c r="E39" s="1007">
        <v>420</v>
      </c>
      <c r="F39" s="344">
        <v>43</v>
      </c>
      <c r="G39" s="1007">
        <v>976</v>
      </c>
      <c r="H39" s="344">
        <f t="shared" si="1"/>
        <v>5978</v>
      </c>
      <c r="I39" s="696">
        <v>4</v>
      </c>
      <c r="J39" s="1017" t="s">
        <v>686</v>
      </c>
      <c r="K39" s="127">
        <v>33379</v>
      </c>
      <c r="L39" s="6">
        <v>15007</v>
      </c>
      <c r="M39" s="127">
        <v>307</v>
      </c>
      <c r="N39" s="902">
        <v>38</v>
      </c>
      <c r="O39" s="6">
        <v>224</v>
      </c>
      <c r="P39" s="127">
        <v>138</v>
      </c>
      <c r="Q39" s="1009">
        <v>31</v>
      </c>
      <c r="R39" s="127">
        <f t="shared" si="2"/>
        <v>49124</v>
      </c>
      <c r="S39" s="127">
        <f t="shared" si="4"/>
        <v>55102</v>
      </c>
    </row>
    <row r="40" spans="1:19" ht="12.75">
      <c r="A40" s="1015">
        <v>5</v>
      </c>
      <c r="B40" s="1016" t="s">
        <v>239</v>
      </c>
      <c r="C40" s="1007">
        <v>57682</v>
      </c>
      <c r="D40" s="344">
        <v>67144</v>
      </c>
      <c r="E40" s="1007">
        <v>25963</v>
      </c>
      <c r="F40" s="344">
        <v>15569</v>
      </c>
      <c r="G40" s="1007">
        <v>96149</v>
      </c>
      <c r="H40" s="344">
        <f t="shared" si="1"/>
        <v>262507</v>
      </c>
      <c r="I40" s="961">
        <v>5</v>
      </c>
      <c r="J40" s="1017" t="s">
        <v>239</v>
      </c>
      <c r="K40" s="127">
        <v>2851920</v>
      </c>
      <c r="L40" s="6">
        <v>1222706</v>
      </c>
      <c r="M40" s="127">
        <v>65028</v>
      </c>
      <c r="N40" s="902">
        <v>80277</v>
      </c>
      <c r="O40" s="6">
        <v>4706</v>
      </c>
      <c r="P40" s="127">
        <v>99</v>
      </c>
      <c r="Q40" s="1009">
        <v>169</v>
      </c>
      <c r="R40" s="127">
        <f t="shared" si="2"/>
        <v>4224905</v>
      </c>
      <c r="S40" s="127">
        <f t="shared" si="4"/>
        <v>4487412</v>
      </c>
    </row>
    <row r="41" spans="1:19" ht="12.75">
      <c r="A41" s="894">
        <v>6</v>
      </c>
      <c r="B41" s="1016" t="s">
        <v>689</v>
      </c>
      <c r="C41" s="1011">
        <v>0</v>
      </c>
      <c r="D41" s="344">
        <v>347</v>
      </c>
      <c r="E41" s="1011">
        <v>13</v>
      </c>
      <c r="F41" s="1011">
        <v>0</v>
      </c>
      <c r="G41" s="1007">
        <v>273</v>
      </c>
      <c r="H41" s="344">
        <f t="shared" si="1"/>
        <v>633</v>
      </c>
      <c r="I41" s="696">
        <v>6</v>
      </c>
      <c r="J41" s="1017" t="s">
        <v>689</v>
      </c>
      <c r="K41" s="7">
        <v>4822</v>
      </c>
      <c r="L41" s="6">
        <v>38</v>
      </c>
      <c r="M41" s="6">
        <v>88</v>
      </c>
      <c r="N41" s="902">
        <v>73</v>
      </c>
      <c r="O41" s="6">
        <v>63</v>
      </c>
      <c r="P41" s="127">
        <v>0</v>
      </c>
      <c r="Q41" s="1009">
        <v>546</v>
      </c>
      <c r="R41" s="127">
        <f t="shared" si="2"/>
        <v>5630</v>
      </c>
      <c r="S41" s="127">
        <f t="shared" si="4"/>
        <v>6263</v>
      </c>
    </row>
    <row r="42" spans="1:19" ht="12.75">
      <c r="A42" s="1015">
        <v>7</v>
      </c>
      <c r="B42" s="1016" t="s">
        <v>1177</v>
      </c>
      <c r="C42" s="1007">
        <v>6965</v>
      </c>
      <c r="D42" s="344">
        <v>4903</v>
      </c>
      <c r="E42" s="1007">
        <v>1997</v>
      </c>
      <c r="F42" s="344">
        <v>1626</v>
      </c>
      <c r="G42" s="1007">
        <v>4665</v>
      </c>
      <c r="H42" s="344">
        <f t="shared" si="1"/>
        <v>20156</v>
      </c>
      <c r="I42" s="1018">
        <v>7</v>
      </c>
      <c r="J42" s="1019" t="s">
        <v>1177</v>
      </c>
      <c r="K42" s="127">
        <v>296735</v>
      </c>
      <c r="L42" s="6">
        <v>52593</v>
      </c>
      <c r="M42" s="127">
        <v>3865</v>
      </c>
      <c r="N42" s="902">
        <v>2918</v>
      </c>
      <c r="O42" s="6">
        <v>478</v>
      </c>
      <c r="P42" s="127">
        <v>1655</v>
      </c>
      <c r="Q42" s="1009">
        <v>5850</v>
      </c>
      <c r="R42" s="127">
        <f t="shared" si="2"/>
        <v>364094</v>
      </c>
      <c r="S42" s="127">
        <f t="shared" si="4"/>
        <v>384250</v>
      </c>
    </row>
    <row r="43" spans="1:19" ht="12.75">
      <c r="A43" s="63"/>
      <c r="B43" s="1020" t="s">
        <v>543</v>
      </c>
      <c r="C43" s="1021">
        <f aca="true" t="shared" si="5" ref="C43:H43">SUM(C36:C42)</f>
        <v>76424</v>
      </c>
      <c r="D43" s="1021">
        <f t="shared" si="5"/>
        <v>84575</v>
      </c>
      <c r="E43" s="1021">
        <f t="shared" si="5"/>
        <v>31534</v>
      </c>
      <c r="F43" s="1021">
        <f t="shared" si="5"/>
        <v>19378</v>
      </c>
      <c r="G43" s="1021">
        <f t="shared" si="5"/>
        <v>107599</v>
      </c>
      <c r="H43" s="1021">
        <f t="shared" si="5"/>
        <v>319510</v>
      </c>
      <c r="I43" s="1022"/>
      <c r="J43" s="1023"/>
      <c r="K43" s="411">
        <f>SUM(K36:K42)</f>
        <v>3687850</v>
      </c>
      <c r="L43" s="411">
        <f aca="true" t="shared" si="6" ref="L43:S43">SUM(L36:L42)</f>
        <v>1480992</v>
      </c>
      <c r="M43" s="411">
        <f t="shared" si="6"/>
        <v>70527</v>
      </c>
      <c r="N43" s="411">
        <f t="shared" si="6"/>
        <v>83698</v>
      </c>
      <c r="O43" s="411">
        <f t="shared" si="6"/>
        <v>5757</v>
      </c>
      <c r="P43" s="411">
        <f t="shared" si="6"/>
        <v>1960</v>
      </c>
      <c r="Q43" s="411">
        <f t="shared" si="6"/>
        <v>14833</v>
      </c>
      <c r="R43" s="411">
        <f t="shared" si="6"/>
        <v>5345617</v>
      </c>
      <c r="S43" s="411">
        <f t="shared" si="6"/>
        <v>5665127</v>
      </c>
    </row>
    <row r="44" spans="1:19" ht="12.75">
      <c r="A44" s="340"/>
      <c r="B44" s="509" t="s">
        <v>544</v>
      </c>
      <c r="C44" s="340">
        <f aca="true" t="shared" si="7" ref="C44:H44">C35+C43</f>
        <v>2951779</v>
      </c>
      <c r="D44" s="340">
        <f t="shared" si="7"/>
        <v>1484204</v>
      </c>
      <c r="E44" s="340">
        <f t="shared" si="7"/>
        <v>762341</v>
      </c>
      <c r="F44" s="340">
        <f t="shared" si="7"/>
        <v>1039845</v>
      </c>
      <c r="G44" s="340">
        <f t="shared" si="7"/>
        <v>2600325</v>
      </c>
      <c r="H44" s="340">
        <f t="shared" si="7"/>
        <v>8838494</v>
      </c>
      <c r="I44" s="966"/>
      <c r="J44" s="850" t="s">
        <v>544</v>
      </c>
      <c r="K44" s="966">
        <f>K43+K35</f>
        <v>64743126</v>
      </c>
      <c r="L44" s="966">
        <f aca="true" t="shared" si="8" ref="L44:S44">L43+L35</f>
        <v>9109555</v>
      </c>
      <c r="M44" s="966">
        <f t="shared" si="8"/>
        <v>1376744</v>
      </c>
      <c r="N44" s="966">
        <f t="shared" si="8"/>
        <v>229743</v>
      </c>
      <c r="O44" s="966">
        <f t="shared" si="8"/>
        <v>3759753</v>
      </c>
      <c r="P44" s="966">
        <f t="shared" si="8"/>
        <v>1150955</v>
      </c>
      <c r="Q44" s="966">
        <f t="shared" si="8"/>
        <v>409597</v>
      </c>
      <c r="R44" s="966">
        <f t="shared" si="8"/>
        <v>80779773</v>
      </c>
      <c r="S44" s="966">
        <f t="shared" si="8"/>
        <v>89618267</v>
      </c>
    </row>
    <row r="45" spans="1:19" ht="12.75">
      <c r="A45" s="16"/>
      <c r="B45" s="16"/>
      <c r="C45" s="16"/>
      <c r="D45" s="16"/>
      <c r="E45" s="16"/>
      <c r="F45" s="16"/>
      <c r="G45" s="16"/>
      <c r="H45" s="16"/>
      <c r="I45" s="1024"/>
      <c r="J45" s="1025"/>
      <c r="K45" s="1024"/>
      <c r="L45" s="1024"/>
      <c r="M45" s="1024"/>
      <c r="N45" s="1024"/>
      <c r="O45" s="1024"/>
      <c r="P45" s="1024"/>
      <c r="Q45" s="1024"/>
      <c r="R45" s="1024"/>
      <c r="S45" s="1024"/>
    </row>
    <row r="46" spans="1:19" ht="12.75">
      <c r="A46" s="1211" t="s">
        <v>545</v>
      </c>
      <c r="B46" s="1211"/>
      <c r="C46" s="1211"/>
      <c r="D46" s="1211"/>
      <c r="E46" s="1211"/>
      <c r="F46" s="1211"/>
      <c r="G46" s="1211"/>
      <c r="H46" s="1211"/>
      <c r="I46" s="759"/>
      <c r="J46" s="1212" t="s">
        <v>546</v>
      </c>
      <c r="K46" s="1205"/>
      <c r="L46" s="1205"/>
      <c r="M46" s="1205"/>
      <c r="N46" s="1205"/>
      <c r="O46" s="1205"/>
      <c r="P46" s="1205"/>
      <c r="Q46" s="1205"/>
      <c r="R46" s="1205"/>
      <c r="S46" s="1205"/>
    </row>
    <row r="47" spans="1:19" ht="12.75">
      <c r="A47" s="759" t="s">
        <v>547</v>
      </c>
      <c r="B47" s="1212" t="s">
        <v>548</v>
      </c>
      <c r="C47" s="1212"/>
      <c r="D47" s="1212"/>
      <c r="E47" s="1212"/>
      <c r="F47" s="1212"/>
      <c r="G47" s="1212"/>
      <c r="H47" s="1212"/>
      <c r="I47" s="480" t="s">
        <v>852</v>
      </c>
      <c r="J47" t="s">
        <v>549</v>
      </c>
      <c r="K47" s="601"/>
      <c r="L47" s="601"/>
      <c r="M47" s="601"/>
      <c r="N47" s="601"/>
      <c r="O47" s="601"/>
      <c r="P47" s="601"/>
      <c r="Q47" s="601"/>
      <c r="R47" s="601"/>
      <c r="S47" s="601"/>
    </row>
    <row r="48" spans="1:19" ht="12.75">
      <c r="A48" s="125" t="s">
        <v>1129</v>
      </c>
      <c r="B48" t="s">
        <v>550</v>
      </c>
      <c r="D48" s="116"/>
      <c r="E48" s="116"/>
      <c r="F48" s="116"/>
      <c r="G48" s="116"/>
      <c r="H48" s="116"/>
      <c r="I48" t="s">
        <v>551</v>
      </c>
      <c r="J48" s="480" t="s">
        <v>552</v>
      </c>
      <c r="K48" s="1213"/>
      <c r="L48" s="1213"/>
      <c r="M48" s="601"/>
      <c r="N48" s="601"/>
      <c r="O48" s="601"/>
      <c r="P48" s="601"/>
      <c r="Q48" s="601"/>
      <c r="R48" s="601"/>
      <c r="S48" s="601"/>
    </row>
    <row r="49" spans="1:19" ht="12.75">
      <c r="A49" t="s">
        <v>553</v>
      </c>
      <c r="B49" t="s">
        <v>554</v>
      </c>
      <c r="I49" s="925" t="s">
        <v>555</v>
      </c>
      <c r="Q49" s="125"/>
      <c r="R49" s="125"/>
      <c r="S49" s="125"/>
    </row>
    <row r="50" spans="1:19" ht="12.75">
      <c r="A50" s="925" t="s">
        <v>555</v>
      </c>
      <c r="I50" t="s">
        <v>918</v>
      </c>
      <c r="J50" s="925" t="s">
        <v>556</v>
      </c>
      <c r="K50" s="125"/>
      <c r="Q50" s="125"/>
      <c r="R50" s="125"/>
      <c r="S50" s="125"/>
    </row>
    <row r="51" spans="1:19" ht="12.75">
      <c r="A51" t="s">
        <v>557</v>
      </c>
      <c r="B51" t="s">
        <v>558</v>
      </c>
      <c r="C51" s="125"/>
      <c r="F51" s="125"/>
      <c r="K51" s="125"/>
      <c r="N51" s="125"/>
      <c r="Q51" s="125"/>
      <c r="R51" s="125"/>
      <c r="S51" s="125"/>
    </row>
    <row r="52" spans="3:19" ht="12.75">
      <c r="C52" s="125"/>
      <c r="F52" s="125"/>
      <c r="H52">
        <f>8838494-H44</f>
        <v>0</v>
      </c>
      <c r="N52" s="125"/>
      <c r="Q52" s="125"/>
      <c r="R52" s="125"/>
      <c r="S52" s="125"/>
    </row>
    <row r="53" spans="1:19" ht="12.75">
      <c r="A53" s="125"/>
      <c r="C53" s="125"/>
      <c r="F53" s="125"/>
      <c r="K53" s="125"/>
      <c r="N53" s="125"/>
      <c r="Q53" s="125"/>
      <c r="R53" s="125"/>
      <c r="S53" s="125"/>
    </row>
    <row r="54" spans="9:19" ht="12.75">
      <c r="I54" s="125"/>
      <c r="O54" s="125"/>
      <c r="P54" s="125"/>
      <c r="Q54" s="125"/>
      <c r="R54" s="125"/>
      <c r="S54" s="125"/>
    </row>
    <row r="55" spans="9:19" ht="12.75">
      <c r="I55" s="125"/>
      <c r="K55" s="125"/>
      <c r="L55" s="125"/>
      <c r="M55" s="125"/>
      <c r="N55" s="125"/>
      <c r="O55" s="125"/>
      <c r="P55" s="125"/>
      <c r="Q55" s="125"/>
      <c r="R55" s="125"/>
      <c r="S55" s="125"/>
    </row>
    <row r="56" spans="9:19" ht="12.75">
      <c r="I56" s="125"/>
      <c r="K56" s="125"/>
      <c r="L56" s="125"/>
      <c r="M56" s="125"/>
      <c r="N56" s="125"/>
      <c r="O56" s="125"/>
      <c r="P56" s="125"/>
      <c r="Q56" s="125"/>
      <c r="R56" s="125"/>
      <c r="S56" s="125"/>
    </row>
    <row r="57" spans="9:19" ht="12.75">
      <c r="I57" s="125"/>
      <c r="K57" s="125"/>
      <c r="L57" s="125"/>
      <c r="M57" s="125"/>
      <c r="N57" s="125"/>
      <c r="O57" s="125"/>
      <c r="P57" s="125"/>
      <c r="Q57" s="125"/>
      <c r="R57" s="125"/>
      <c r="S57" s="125"/>
    </row>
    <row r="58" spans="9:19" ht="12.75">
      <c r="I58" s="125"/>
      <c r="K58" s="125"/>
      <c r="L58" s="125"/>
      <c r="M58" s="125"/>
      <c r="N58" s="125"/>
      <c r="O58" s="125"/>
      <c r="P58" s="125"/>
      <c r="Q58" s="125"/>
      <c r="R58" s="125"/>
      <c r="S58" s="125"/>
    </row>
    <row r="59" spans="9:19" ht="12.75">
      <c r="I59" s="125"/>
      <c r="K59" s="125"/>
      <c r="L59" s="125"/>
      <c r="M59" s="125"/>
      <c r="N59" s="125"/>
      <c r="O59" s="125"/>
      <c r="P59" s="125"/>
      <c r="Q59" s="125"/>
      <c r="R59" s="125"/>
      <c r="S59" s="125"/>
    </row>
    <row r="60" spans="9:19" ht="12.75">
      <c r="I60" s="125"/>
      <c r="K60" s="125"/>
      <c r="L60" s="125"/>
      <c r="M60" s="125"/>
      <c r="N60" s="125"/>
      <c r="O60" s="125"/>
      <c r="P60" s="125"/>
      <c r="Q60" s="125"/>
      <c r="R60" s="125"/>
      <c r="S60" s="125"/>
    </row>
    <row r="61" spans="9:19" ht="12.75">
      <c r="I61" s="125"/>
      <c r="K61" s="125"/>
      <c r="L61" s="125"/>
      <c r="M61" s="125"/>
      <c r="N61" s="125"/>
      <c r="O61" s="125"/>
      <c r="P61" s="125"/>
      <c r="Q61" s="125"/>
      <c r="R61" s="125"/>
      <c r="S61" s="125"/>
    </row>
    <row r="62" spans="9:19" ht="12.75">
      <c r="I62" s="125"/>
      <c r="K62" s="125"/>
      <c r="L62" s="125"/>
      <c r="M62" s="125"/>
      <c r="N62" s="125"/>
      <c r="O62" s="125"/>
      <c r="P62" s="125"/>
      <c r="Q62" s="125"/>
      <c r="R62" s="125"/>
      <c r="S62" s="125"/>
    </row>
    <row r="63" spans="9:19" ht="12.75">
      <c r="I63" s="125"/>
      <c r="K63" s="125"/>
      <c r="L63" s="125"/>
      <c r="M63" s="125"/>
      <c r="N63" s="125"/>
      <c r="O63" s="125"/>
      <c r="P63" s="125"/>
      <c r="Q63" s="125"/>
      <c r="R63" s="125"/>
      <c r="S63" s="125"/>
    </row>
    <row r="64" spans="9:19" ht="12.75">
      <c r="I64" s="125"/>
      <c r="K64" s="125"/>
      <c r="L64" s="125"/>
      <c r="M64" s="125"/>
      <c r="N64" s="125"/>
      <c r="O64" s="125"/>
      <c r="P64" s="125"/>
      <c r="Q64" s="125"/>
      <c r="R64" s="125"/>
      <c r="S64" s="125"/>
    </row>
    <row r="65" spans="9:19" ht="12.75">
      <c r="I65" s="125"/>
      <c r="K65" s="125"/>
      <c r="L65" s="125"/>
      <c r="M65" s="125"/>
      <c r="N65" s="125"/>
      <c r="O65" s="125"/>
      <c r="P65" s="125"/>
      <c r="Q65" s="125"/>
      <c r="R65" s="125"/>
      <c r="S65" s="125"/>
    </row>
    <row r="66" spans="9:19" ht="12.75">
      <c r="I66" s="125"/>
      <c r="K66" s="125"/>
      <c r="L66" s="125"/>
      <c r="M66" s="125"/>
      <c r="N66" s="125"/>
      <c r="O66" s="125"/>
      <c r="P66" s="125"/>
      <c r="Q66" s="125"/>
      <c r="R66" s="125"/>
      <c r="S66" s="125"/>
    </row>
    <row r="67" spans="9:19" ht="12.75">
      <c r="I67" s="125"/>
      <c r="K67" s="125"/>
      <c r="L67" s="125"/>
      <c r="M67" s="125"/>
      <c r="N67" s="125"/>
      <c r="O67" s="125"/>
      <c r="P67" s="125"/>
      <c r="Q67" s="125"/>
      <c r="R67" s="125"/>
      <c r="S67" s="125"/>
    </row>
    <row r="68" spans="9:19" ht="12.75">
      <c r="I68" s="125"/>
      <c r="K68" s="125"/>
      <c r="L68" s="125"/>
      <c r="M68" s="125"/>
      <c r="N68" s="125"/>
      <c r="O68" s="125"/>
      <c r="P68" s="125"/>
      <c r="Q68" s="125"/>
      <c r="R68" s="125"/>
      <c r="S68" s="125"/>
    </row>
    <row r="69" spans="9:19" ht="12.75">
      <c r="I69" s="125"/>
      <c r="K69" s="125"/>
      <c r="L69" s="125"/>
      <c r="M69" s="125"/>
      <c r="N69" s="125"/>
      <c r="O69" s="125"/>
      <c r="P69" s="125"/>
      <c r="Q69" s="125"/>
      <c r="R69" s="125"/>
      <c r="S69" s="125"/>
    </row>
    <row r="70" spans="9:19" ht="12.75">
      <c r="I70" s="125"/>
      <c r="K70" s="125"/>
      <c r="L70" s="125"/>
      <c r="M70" s="125"/>
      <c r="N70" s="125"/>
      <c r="O70" s="125"/>
      <c r="P70" s="125"/>
      <c r="Q70" s="125"/>
      <c r="R70" s="125"/>
      <c r="S70" s="125"/>
    </row>
    <row r="71" spans="9:19" ht="12.75">
      <c r="I71" s="125"/>
      <c r="K71" s="125"/>
      <c r="L71" s="125"/>
      <c r="M71" s="125"/>
      <c r="N71" s="125"/>
      <c r="O71" s="125"/>
      <c r="P71" s="125"/>
      <c r="Q71" s="125"/>
      <c r="R71" s="125"/>
      <c r="S71" s="125"/>
    </row>
    <row r="72" spans="9:19" ht="12.75">
      <c r="I72" s="125"/>
      <c r="K72" s="125"/>
      <c r="L72" s="125"/>
      <c r="M72" s="125"/>
      <c r="N72" s="125"/>
      <c r="O72" s="125"/>
      <c r="P72" s="125"/>
      <c r="Q72" s="125"/>
      <c r="R72" s="125"/>
      <c r="S72" s="125"/>
    </row>
    <row r="73" spans="9:19" ht="12.75">
      <c r="I73" s="125"/>
      <c r="K73" s="125"/>
      <c r="L73" s="125"/>
      <c r="M73" s="125"/>
      <c r="N73" s="125"/>
      <c r="O73" s="125"/>
      <c r="P73" s="125"/>
      <c r="Q73" s="125"/>
      <c r="R73" s="125"/>
      <c r="S73" s="125"/>
    </row>
    <row r="74" spans="9:19" ht="12.75">
      <c r="I74" s="125"/>
      <c r="K74" s="125"/>
      <c r="L74" s="125"/>
      <c r="M74" s="125"/>
      <c r="N74" s="125"/>
      <c r="O74" s="125"/>
      <c r="P74" s="125"/>
      <c r="Q74" s="125"/>
      <c r="R74" s="125"/>
      <c r="S74" s="125"/>
    </row>
    <row r="75" spans="9:19" ht="12.75">
      <c r="I75" s="125"/>
      <c r="K75" s="125"/>
      <c r="L75" s="125"/>
      <c r="M75" s="125"/>
      <c r="N75" s="125"/>
      <c r="O75" s="125"/>
      <c r="P75" s="125"/>
      <c r="Q75" s="125"/>
      <c r="R75" s="125"/>
      <c r="S75" s="125"/>
    </row>
    <row r="76" spans="9:19" ht="12.75">
      <c r="I76" s="125"/>
      <c r="K76" s="125"/>
      <c r="L76" s="125"/>
      <c r="M76" s="125"/>
      <c r="N76" s="125"/>
      <c r="O76" s="125"/>
      <c r="P76" s="125"/>
      <c r="Q76" s="125"/>
      <c r="R76" s="125"/>
      <c r="S76" s="125"/>
    </row>
  </sheetData>
  <sheetProtection/>
  <mergeCells count="16">
    <mergeCell ref="K4:R4"/>
    <mergeCell ref="S4:S5"/>
    <mergeCell ref="A46:H46"/>
    <mergeCell ref="J46:S46"/>
    <mergeCell ref="B47:H47"/>
    <mergeCell ref="K48:L48"/>
    <mergeCell ref="A1:H1"/>
    <mergeCell ref="I1:S1"/>
    <mergeCell ref="A2:H2"/>
    <mergeCell ref="I2:P2"/>
    <mergeCell ref="P3:S3"/>
    <mergeCell ref="A4:A5"/>
    <mergeCell ref="B4:B5"/>
    <mergeCell ref="C4:H4"/>
    <mergeCell ref="I4:I5"/>
    <mergeCell ref="J4:J5"/>
  </mergeCells>
  <printOptions/>
  <pageMargins left="0.75" right="0.75" top="1" bottom="1" header="0.5" footer="0.5"/>
  <pageSetup horizontalDpi="600" verticalDpi="600" orientation="portrait" scale="68" r:id="rId1"/>
  <colBreaks count="1" manualBreakCount="1">
    <brk id="8" max="65535" man="1"/>
  </colBreaks>
</worksheet>
</file>

<file path=xl/worksheets/sheet14.xml><?xml version="1.0" encoding="utf-8"?>
<worksheet xmlns="http://schemas.openxmlformats.org/spreadsheetml/2006/main" xmlns:r="http://schemas.openxmlformats.org/officeDocument/2006/relationships">
  <dimension ref="A1:X37"/>
  <sheetViews>
    <sheetView view="pageBreakPreview" zoomScale="60" zoomScalePageLayoutView="0" workbookViewId="0" topLeftCell="A1">
      <selection activeCell="E33" sqref="E32:E33"/>
    </sheetView>
  </sheetViews>
  <sheetFormatPr defaultColWidth="11.00390625" defaultRowHeight="12.75"/>
  <cols>
    <col min="1" max="1" width="5.140625" style="324" customWidth="1"/>
    <col min="2" max="2" width="18.28125" style="39" customWidth="1"/>
    <col min="3" max="3" width="10.57421875" style="39" customWidth="1"/>
    <col min="4" max="4" width="10.28125" style="39" customWidth="1"/>
    <col min="5" max="6" width="12.28125" style="39" bestFit="1" customWidth="1"/>
    <col min="7" max="7" width="8.421875" style="39" customWidth="1"/>
    <col min="8" max="8" width="10.8515625" style="39" bestFit="1" customWidth="1"/>
    <col min="9" max="9" width="3.140625" style="39" customWidth="1"/>
    <col min="10" max="11" width="12.28125" style="39" bestFit="1" customWidth="1"/>
    <col min="12" max="12" width="13.140625" style="39" customWidth="1"/>
    <col min="13" max="13" width="3.7109375" style="39" customWidth="1"/>
    <col min="14" max="15" width="7.57421875" style="39" hidden="1" customWidth="1"/>
    <col min="16" max="16" width="13.00390625" style="39" hidden="1" customWidth="1"/>
    <col min="17" max="17" width="7.57421875" style="39" hidden="1" customWidth="1"/>
    <col min="18" max="25" width="0" style="39" hidden="1" customWidth="1"/>
    <col min="26" max="26" width="23.28125" style="39" hidden="1" customWidth="1"/>
    <col min="27" max="27" width="11.00390625" style="39" customWidth="1"/>
    <col min="28" max="28" width="13.00390625" style="39" customWidth="1"/>
    <col min="29" max="16384" width="11.00390625" style="39" customWidth="1"/>
  </cols>
  <sheetData>
    <row r="1" spans="1:14" ht="24" customHeight="1">
      <c r="A1" s="1214" t="s">
        <v>497</v>
      </c>
      <c r="B1" s="1214"/>
      <c r="C1" s="1214"/>
      <c r="D1" s="1214"/>
      <c r="E1" s="1214"/>
      <c r="F1" s="1214"/>
      <c r="G1" s="1214"/>
      <c r="H1" s="1214"/>
      <c r="I1" s="1214"/>
      <c r="J1" s="1214"/>
      <c r="K1" s="1214"/>
      <c r="L1" s="1214"/>
      <c r="M1" s="1215" t="s">
        <v>498</v>
      </c>
      <c r="N1" s="926"/>
    </row>
    <row r="2" spans="1:13" ht="18.75" customHeight="1">
      <c r="A2" s="1214"/>
      <c r="B2" s="1214"/>
      <c r="C2" s="1214"/>
      <c r="D2" s="1214"/>
      <c r="E2" s="1214"/>
      <c r="F2" s="1214"/>
      <c r="G2" s="1214"/>
      <c r="H2" s="1214"/>
      <c r="I2" s="1214"/>
      <c r="J2" s="1214"/>
      <c r="K2" s="1214"/>
      <c r="L2" s="1214"/>
      <c r="M2" s="1215"/>
    </row>
    <row r="3" spans="1:14" ht="12.75">
      <c r="A3" s="836"/>
      <c r="B3" s="980"/>
      <c r="C3" s="980"/>
      <c r="D3" s="980"/>
      <c r="E3" s="980"/>
      <c r="F3" s="980"/>
      <c r="G3" s="980"/>
      <c r="H3" s="980"/>
      <c r="I3" s="980"/>
      <c r="J3" s="980"/>
      <c r="K3" s="980"/>
      <c r="L3" s="981" t="s">
        <v>499</v>
      </c>
      <c r="M3" s="1215"/>
      <c r="N3" s="943" t="s">
        <v>76</v>
      </c>
    </row>
    <row r="4" spans="1:13" ht="25.5" customHeight="1">
      <c r="A4" s="1123" t="s">
        <v>804</v>
      </c>
      <c r="B4" s="1216" t="s">
        <v>1586</v>
      </c>
      <c r="C4" s="1216" t="s">
        <v>500</v>
      </c>
      <c r="D4" s="1219" t="s">
        <v>501</v>
      </c>
      <c r="E4" s="1219" t="s">
        <v>1623</v>
      </c>
      <c r="F4" s="1219" t="s">
        <v>1622</v>
      </c>
      <c r="G4" s="1219" t="s">
        <v>502</v>
      </c>
      <c r="H4" s="1216" t="s">
        <v>503</v>
      </c>
      <c r="I4" s="1224"/>
      <c r="J4" s="1219" t="s">
        <v>504</v>
      </c>
      <c r="K4" s="1219" t="s">
        <v>505</v>
      </c>
      <c r="L4" s="1219" t="s">
        <v>506</v>
      </c>
      <c r="M4" s="1215"/>
    </row>
    <row r="5" spans="1:20" ht="12.75">
      <c r="A5" s="1125"/>
      <c r="B5" s="1217"/>
      <c r="C5" s="1218"/>
      <c r="D5" s="1220"/>
      <c r="E5" s="1220"/>
      <c r="F5" s="1220"/>
      <c r="G5" s="1220"/>
      <c r="H5" s="1218"/>
      <c r="I5" s="1225"/>
      <c r="J5" s="1220"/>
      <c r="K5" s="1220"/>
      <c r="L5" s="1220"/>
      <c r="M5" s="1215"/>
      <c r="O5" s="926"/>
      <c r="Q5" s="926"/>
      <c r="R5" s="16">
        <v>14130</v>
      </c>
      <c r="S5" s="952">
        <v>32394</v>
      </c>
      <c r="T5" s="39">
        <f aca="true" t="shared" si="0" ref="T5:T19">R5+S5</f>
        <v>46524</v>
      </c>
    </row>
    <row r="6" spans="1:20" ht="12.75" customHeight="1">
      <c r="A6" s="74">
        <v>1</v>
      </c>
      <c r="B6" s="928">
        <v>2</v>
      </c>
      <c r="C6" s="74">
        <v>3</v>
      </c>
      <c r="D6" s="755">
        <v>4</v>
      </c>
      <c r="E6" s="67">
        <v>5</v>
      </c>
      <c r="F6" s="755">
        <v>6</v>
      </c>
      <c r="G6" s="67">
        <v>7</v>
      </c>
      <c r="H6" s="1221">
        <v>8</v>
      </c>
      <c r="I6" s="1222"/>
      <c r="J6" s="333">
        <v>9</v>
      </c>
      <c r="K6" s="755">
        <v>10</v>
      </c>
      <c r="L6" s="928">
        <v>11</v>
      </c>
      <c r="M6" s="1215"/>
      <c r="O6" s="926"/>
      <c r="Q6" s="926"/>
      <c r="R6" s="16">
        <v>665</v>
      </c>
      <c r="S6" s="6">
        <v>0</v>
      </c>
      <c r="T6" s="39">
        <f t="shared" si="0"/>
        <v>665</v>
      </c>
    </row>
    <row r="7" spans="1:24" ht="18" customHeight="1">
      <c r="A7" s="185">
        <v>1</v>
      </c>
      <c r="B7" s="982" t="s">
        <v>701</v>
      </c>
      <c r="C7" s="983">
        <v>17183224</v>
      </c>
      <c r="D7" s="984">
        <v>720364</v>
      </c>
      <c r="E7" s="985">
        <v>512602</v>
      </c>
      <c r="F7" s="984">
        <v>2550286</v>
      </c>
      <c r="G7" s="986">
        <v>297941</v>
      </c>
      <c r="H7" s="983">
        <v>363962</v>
      </c>
      <c r="I7" s="985"/>
      <c r="J7" s="986">
        <v>1752536</v>
      </c>
      <c r="K7" s="984">
        <v>2124433</v>
      </c>
      <c r="L7" s="987">
        <f aca="true" t="shared" si="1" ref="L7:L13">SUM(C7:K7)</f>
        <v>25505348</v>
      </c>
      <c r="M7" s="1215"/>
      <c r="N7" s="926"/>
      <c r="P7" s="988"/>
      <c r="Q7" s="988"/>
      <c r="R7" s="16">
        <v>9702</v>
      </c>
      <c r="S7" s="6">
        <v>0</v>
      </c>
      <c r="T7" s="39">
        <f t="shared" si="0"/>
        <v>9702</v>
      </c>
      <c r="U7" s="988"/>
      <c r="V7" s="988"/>
      <c r="W7" s="988"/>
      <c r="X7" s="988"/>
    </row>
    <row r="8" spans="1:20" ht="18" customHeight="1">
      <c r="A8" s="185">
        <v>2</v>
      </c>
      <c r="B8" s="989" t="s">
        <v>702</v>
      </c>
      <c r="C8" s="990">
        <v>18898701</v>
      </c>
      <c r="D8" s="991">
        <v>771117</v>
      </c>
      <c r="E8" s="987">
        <v>552038</v>
      </c>
      <c r="F8" s="991">
        <v>2654232</v>
      </c>
      <c r="G8" s="986">
        <v>362622</v>
      </c>
      <c r="H8" s="990">
        <v>392148</v>
      </c>
      <c r="I8" s="987"/>
      <c r="J8" s="986">
        <v>1828117</v>
      </c>
      <c r="K8" s="991">
        <v>2200903</v>
      </c>
      <c r="L8" s="987">
        <f t="shared" si="1"/>
        <v>27659878</v>
      </c>
      <c r="M8" s="1215"/>
      <c r="R8" s="16">
        <v>15493</v>
      </c>
      <c r="S8" s="6">
        <v>0</v>
      </c>
      <c r="T8" s="39">
        <f t="shared" si="0"/>
        <v>15493</v>
      </c>
    </row>
    <row r="9" spans="1:20" ht="18" customHeight="1">
      <c r="A9" s="185">
        <v>3</v>
      </c>
      <c r="B9" s="989" t="s">
        <v>703</v>
      </c>
      <c r="C9" s="990">
        <v>20831428</v>
      </c>
      <c r="D9" s="991">
        <v>897383</v>
      </c>
      <c r="E9" s="987">
        <v>614567</v>
      </c>
      <c r="F9" s="991">
        <v>2875651</v>
      </c>
      <c r="G9" s="986">
        <v>350331</v>
      </c>
      <c r="H9" s="990">
        <v>423383</v>
      </c>
      <c r="I9" s="987"/>
      <c r="J9" s="986">
        <v>1938422</v>
      </c>
      <c r="K9" s="991">
        <v>2769990</v>
      </c>
      <c r="L9" s="987">
        <v>30294656</v>
      </c>
      <c r="M9" s="1215"/>
      <c r="R9" s="16">
        <v>1900</v>
      </c>
      <c r="S9" s="6">
        <v>0</v>
      </c>
      <c r="T9" s="39">
        <f t="shared" si="0"/>
        <v>1900</v>
      </c>
    </row>
    <row r="10" spans="1:20" ht="18" customHeight="1">
      <c r="A10" s="185">
        <v>4</v>
      </c>
      <c r="B10" s="989" t="s">
        <v>718</v>
      </c>
      <c r="C10" s="990">
        <v>23252287</v>
      </c>
      <c r="D10" s="991">
        <v>1010344</v>
      </c>
      <c r="E10" s="987">
        <v>671682</v>
      </c>
      <c r="F10" s="991">
        <v>3150951</v>
      </c>
      <c r="G10" s="986">
        <v>381011</v>
      </c>
      <c r="H10" s="990">
        <v>448415</v>
      </c>
      <c r="I10" s="987"/>
      <c r="J10" s="986">
        <v>2030728</v>
      </c>
      <c r="K10" s="991">
        <v>2966042</v>
      </c>
      <c r="L10" s="987">
        <f t="shared" si="1"/>
        <v>33911460</v>
      </c>
      <c r="M10" s="1215"/>
      <c r="R10" s="16">
        <v>4504</v>
      </c>
      <c r="S10" s="6">
        <v>0</v>
      </c>
      <c r="T10" s="39">
        <f t="shared" si="0"/>
        <v>4504</v>
      </c>
    </row>
    <row r="11" spans="1:20" ht="18" customHeight="1">
      <c r="A11" s="185">
        <v>5</v>
      </c>
      <c r="B11" s="989" t="s">
        <v>710</v>
      </c>
      <c r="C11" s="990">
        <v>25728982</v>
      </c>
      <c r="D11" s="991">
        <v>1175283</v>
      </c>
      <c r="E11" s="987">
        <v>727965</v>
      </c>
      <c r="F11" s="991">
        <v>3527303</v>
      </c>
      <c r="G11" s="986">
        <v>417013</v>
      </c>
      <c r="H11" s="990">
        <v>484099</v>
      </c>
      <c r="I11" s="987"/>
      <c r="J11" s="986">
        <v>2343000</v>
      </c>
      <c r="K11" s="991">
        <v>2927887</v>
      </c>
      <c r="L11" s="987">
        <f t="shared" si="1"/>
        <v>37331532</v>
      </c>
      <c r="M11" s="1215"/>
      <c r="R11" s="16">
        <v>44250</v>
      </c>
      <c r="S11" s="6">
        <v>1269</v>
      </c>
      <c r="T11" s="39">
        <f t="shared" si="0"/>
        <v>45519</v>
      </c>
    </row>
    <row r="12" spans="1:20" ht="18" customHeight="1">
      <c r="A12" s="185">
        <v>6</v>
      </c>
      <c r="B12" s="989" t="s">
        <v>723</v>
      </c>
      <c r="C12" s="990">
        <v>28642351</v>
      </c>
      <c r="D12" s="991">
        <v>1360151</v>
      </c>
      <c r="E12" s="987">
        <v>824525</v>
      </c>
      <c r="F12" s="991">
        <v>3829209</v>
      </c>
      <c r="G12" s="986">
        <v>484374</v>
      </c>
      <c r="H12" s="990">
        <v>537237</v>
      </c>
      <c r="I12" s="937" t="s">
        <v>1644</v>
      </c>
      <c r="J12" s="986">
        <v>2535930</v>
      </c>
      <c r="K12" s="991">
        <v>3154263</v>
      </c>
      <c r="L12" s="987">
        <f t="shared" si="1"/>
        <v>41368040</v>
      </c>
      <c r="M12" s="988"/>
      <c r="R12" s="16">
        <v>8091</v>
      </c>
      <c r="S12" s="6">
        <v>0</v>
      </c>
      <c r="T12" s="39">
        <f t="shared" si="0"/>
        <v>8091</v>
      </c>
    </row>
    <row r="13" spans="1:21" ht="18" customHeight="1">
      <c r="A13" s="185">
        <v>7</v>
      </c>
      <c r="B13" s="989" t="s">
        <v>727</v>
      </c>
      <c r="C13" s="990">
        <v>31327607</v>
      </c>
      <c r="D13" s="991">
        <v>1495200</v>
      </c>
      <c r="E13" s="987">
        <v>837700</v>
      </c>
      <c r="F13" s="991">
        <v>4201774</v>
      </c>
      <c r="G13" s="986">
        <v>516449</v>
      </c>
      <c r="H13" s="990">
        <v>539819</v>
      </c>
      <c r="I13" s="937" t="s">
        <v>1644</v>
      </c>
      <c r="J13" s="986">
        <v>2553689</v>
      </c>
      <c r="K13" s="991">
        <v>3403087</v>
      </c>
      <c r="L13" s="987">
        <f t="shared" si="1"/>
        <v>44875325</v>
      </c>
      <c r="N13" s="926"/>
      <c r="P13" s="16">
        <v>124691</v>
      </c>
      <c r="Q13" s="3">
        <v>58198</v>
      </c>
      <c r="R13" s="16">
        <v>5190</v>
      </c>
      <c r="S13" s="6">
        <v>23</v>
      </c>
      <c r="T13" s="39">
        <f t="shared" si="0"/>
        <v>5213</v>
      </c>
      <c r="U13" s="39">
        <f>P13+Q13</f>
        <v>182889</v>
      </c>
    </row>
    <row r="14" spans="1:21" s="105" customFormat="1" ht="18" customHeight="1">
      <c r="A14" s="185">
        <v>8</v>
      </c>
      <c r="B14" s="992" t="s">
        <v>507</v>
      </c>
      <c r="C14" s="993">
        <v>34117662</v>
      </c>
      <c r="D14" s="994">
        <v>1583561</v>
      </c>
      <c r="E14" s="995">
        <v>919067</v>
      </c>
      <c r="F14" s="994">
        <v>4647969</v>
      </c>
      <c r="G14" s="996">
        <v>575612</v>
      </c>
      <c r="H14" s="993">
        <v>562308</v>
      </c>
      <c r="I14" s="997"/>
      <c r="J14" s="996">
        <v>2715005</v>
      </c>
      <c r="K14" s="994">
        <v>3735620</v>
      </c>
      <c r="L14" s="995">
        <f>SUM(C14:K14)</f>
        <v>48856804</v>
      </c>
      <c r="N14" s="998"/>
      <c r="P14" s="16">
        <v>2323</v>
      </c>
      <c r="Q14" s="4">
        <v>555</v>
      </c>
      <c r="R14" s="16">
        <v>19253</v>
      </c>
      <c r="S14" s="6">
        <v>0</v>
      </c>
      <c r="T14" s="39">
        <f t="shared" si="0"/>
        <v>19253</v>
      </c>
      <c r="U14" s="39">
        <f aca="true" t="shared" si="2" ref="U14:U19">P14+Q14</f>
        <v>2878</v>
      </c>
    </row>
    <row r="15" spans="1:21" s="105" customFormat="1" ht="18" customHeight="1">
      <c r="A15" s="185">
        <v>9</v>
      </c>
      <c r="B15" s="992" t="s">
        <v>822</v>
      </c>
      <c r="C15" s="993">
        <v>38556026</v>
      </c>
      <c r="D15" s="994">
        <v>1777130</v>
      </c>
      <c r="E15" s="995">
        <v>1126148</v>
      </c>
      <c r="F15" s="994">
        <v>5297219</v>
      </c>
      <c r="G15" s="996">
        <v>634357</v>
      </c>
      <c r="H15" s="993">
        <v>633900</v>
      </c>
      <c r="I15" s="997"/>
      <c r="J15" s="996">
        <v>2948300</v>
      </c>
      <c r="K15" s="994">
        <v>4017946</v>
      </c>
      <c r="L15" s="995">
        <f>SUM(C15:K15)</f>
        <v>54991026</v>
      </c>
      <c r="N15" s="998"/>
      <c r="P15" s="16">
        <v>79743</v>
      </c>
      <c r="Q15" s="4">
        <v>12651</v>
      </c>
      <c r="R15" s="16">
        <v>9098</v>
      </c>
      <c r="S15" s="6">
        <v>0</v>
      </c>
      <c r="T15" s="39">
        <f t="shared" si="0"/>
        <v>9098</v>
      </c>
      <c r="U15" s="39">
        <f t="shared" si="2"/>
        <v>92394</v>
      </c>
    </row>
    <row r="16" spans="1:21" s="105" customFormat="1" ht="18" customHeight="1">
      <c r="A16" s="185">
        <v>10</v>
      </c>
      <c r="B16" s="992" t="s">
        <v>832</v>
      </c>
      <c r="C16" s="993">
        <v>41581058</v>
      </c>
      <c r="D16" s="994">
        <v>1881085</v>
      </c>
      <c r="E16" s="995">
        <v>1168868</v>
      </c>
      <c r="F16" s="994">
        <v>5717456</v>
      </c>
      <c r="G16" s="996">
        <v>688204</v>
      </c>
      <c r="H16" s="993">
        <v>518658</v>
      </c>
      <c r="I16" s="997"/>
      <c r="J16" s="996">
        <v>3044976</v>
      </c>
      <c r="K16" s="994">
        <v>4219191</v>
      </c>
      <c r="L16" s="995">
        <f>SUM(C16:K16)</f>
        <v>58819496</v>
      </c>
      <c r="N16" s="998"/>
      <c r="P16" s="16">
        <v>48212</v>
      </c>
      <c r="Q16" s="4">
        <v>16707</v>
      </c>
      <c r="R16" s="16">
        <v>29239</v>
      </c>
      <c r="S16" s="6">
        <v>36453</v>
      </c>
      <c r="T16" s="39">
        <f t="shared" si="0"/>
        <v>65692</v>
      </c>
      <c r="U16" s="39">
        <f t="shared" si="2"/>
        <v>64919</v>
      </c>
    </row>
    <row r="17" spans="1:21" s="105" customFormat="1" ht="18" customHeight="1">
      <c r="A17" s="111">
        <v>11</v>
      </c>
      <c r="B17" s="72" t="s">
        <v>866</v>
      </c>
      <c r="C17" s="72">
        <v>47525161</v>
      </c>
      <c r="D17" s="72">
        <v>2114668</v>
      </c>
      <c r="E17" s="72">
        <v>1196058</v>
      </c>
      <c r="F17" s="72">
        <v>6597325</v>
      </c>
      <c r="G17" s="72">
        <v>825638</v>
      </c>
      <c r="H17" s="135">
        <f>572154+154955</f>
        <v>727109</v>
      </c>
      <c r="I17" s="72"/>
      <c r="J17" s="72">
        <f>2252150+1235388</f>
        <v>3487538</v>
      </c>
      <c r="K17" s="72">
        <f>3262694+959127+337714</f>
        <v>4559535</v>
      </c>
      <c r="L17" s="72">
        <f>SUM(C17:K17)</f>
        <v>67033032</v>
      </c>
      <c r="N17" s="998"/>
      <c r="P17" s="16"/>
      <c r="Q17" s="4"/>
      <c r="R17" s="16"/>
      <c r="S17" s="6"/>
      <c r="T17" s="39"/>
      <c r="U17" s="39"/>
    </row>
    <row r="18" spans="1:21" ht="18" customHeight="1">
      <c r="A18" s="111">
        <v>12</v>
      </c>
      <c r="B18" s="999" t="s">
        <v>886</v>
      </c>
      <c r="C18" s="72">
        <v>51921973</v>
      </c>
      <c r="D18" s="72">
        <v>2167324</v>
      </c>
      <c r="E18" s="72">
        <v>1282113</v>
      </c>
      <c r="F18" s="72">
        <v>7267174</v>
      </c>
      <c r="G18" s="72">
        <v>901889</v>
      </c>
      <c r="H18" s="135">
        <v>767593</v>
      </c>
      <c r="I18" s="72"/>
      <c r="J18" s="72">
        <v>3748484</v>
      </c>
      <c r="K18" s="72">
        <v>4661385</v>
      </c>
      <c r="L18" s="72">
        <v>72717935</v>
      </c>
      <c r="P18" s="16">
        <v>36785</v>
      </c>
      <c r="Q18" s="4">
        <v>14726</v>
      </c>
      <c r="R18" s="16">
        <v>62075</v>
      </c>
      <c r="S18" s="6">
        <v>26793</v>
      </c>
      <c r="T18" s="39">
        <f t="shared" si="0"/>
        <v>88868</v>
      </c>
      <c r="U18" s="39">
        <f t="shared" si="2"/>
        <v>51511</v>
      </c>
    </row>
    <row r="19" spans="1:21" ht="18" customHeight="1">
      <c r="A19" s="111">
        <v>13</v>
      </c>
      <c r="B19" s="72" t="s">
        <v>897</v>
      </c>
      <c r="C19" s="72">
        <v>58799000</v>
      </c>
      <c r="D19" s="500" t="s">
        <v>784</v>
      </c>
      <c r="E19" s="500" t="s">
        <v>784</v>
      </c>
      <c r="F19" s="398" t="s">
        <v>508</v>
      </c>
      <c r="G19" s="500" t="s">
        <v>784</v>
      </c>
      <c r="H19" s="156">
        <v>892000</v>
      </c>
      <c r="I19" s="398"/>
      <c r="J19" s="398">
        <v>4031000</v>
      </c>
      <c r="K19" s="398" t="s">
        <v>509</v>
      </c>
      <c r="L19" s="398">
        <v>81501000</v>
      </c>
      <c r="P19" s="16">
        <v>26586</v>
      </c>
      <c r="Q19" s="6">
        <v>0</v>
      </c>
      <c r="R19" s="16">
        <v>23895</v>
      </c>
      <c r="S19" s="6">
        <v>0</v>
      </c>
      <c r="T19" s="39">
        <f t="shared" si="0"/>
        <v>23895</v>
      </c>
      <c r="U19" s="39">
        <f t="shared" si="2"/>
        <v>26586</v>
      </c>
    </row>
    <row r="20" spans="1:19" ht="18" customHeight="1">
      <c r="A20" s="134">
        <v>14</v>
      </c>
      <c r="B20" s="406" t="s">
        <v>510</v>
      </c>
      <c r="C20" s="395">
        <v>64743126</v>
      </c>
      <c r="D20" s="401" t="s">
        <v>784</v>
      </c>
      <c r="E20" s="401" t="s">
        <v>784</v>
      </c>
      <c r="F20" s="399" t="s">
        <v>101</v>
      </c>
      <c r="G20" s="401" t="s">
        <v>784</v>
      </c>
      <c r="H20" s="1058">
        <v>992000</v>
      </c>
      <c r="I20" s="399"/>
      <c r="J20" s="1059">
        <v>4436000</v>
      </c>
      <c r="K20" s="399" t="s">
        <v>511</v>
      </c>
      <c r="L20" s="399">
        <v>89618267</v>
      </c>
      <c r="P20" s="16"/>
      <c r="Q20" s="6"/>
      <c r="R20" s="16"/>
      <c r="S20" s="6"/>
    </row>
    <row r="21" spans="1:14" ht="12.75" customHeight="1">
      <c r="A21" s="950" t="s">
        <v>512</v>
      </c>
      <c r="J21" s="950"/>
      <c r="M21" s="1223"/>
      <c r="N21" s="926"/>
    </row>
    <row r="22" spans="1:16" ht="12.75" customHeight="1">
      <c r="A22" s="1000" t="s">
        <v>513</v>
      </c>
      <c r="G22" s="950" t="s">
        <v>514</v>
      </c>
      <c r="M22" s="1223"/>
      <c r="N22" s="926"/>
      <c r="P22" s="933" t="e">
        <f>SUM(#REF!)</f>
        <v>#REF!</v>
      </c>
    </row>
    <row r="23" spans="1:13" ht="12.75" customHeight="1">
      <c r="A23" s="56" t="s">
        <v>515</v>
      </c>
      <c r="E23" s="1001" t="s">
        <v>516</v>
      </c>
      <c r="G23" s="39" t="s">
        <v>102</v>
      </c>
      <c r="H23" s="926"/>
      <c r="I23" s="926"/>
      <c r="J23" s="1002"/>
      <c r="L23" s="926"/>
      <c r="M23" s="1223"/>
    </row>
    <row r="24" spans="1:13" ht="12.75" customHeight="1">
      <c r="A24" s="324" t="s">
        <v>918</v>
      </c>
      <c r="B24" s="39" t="s">
        <v>517</v>
      </c>
      <c r="C24" s="927" t="s">
        <v>1129</v>
      </c>
      <c r="D24" s="39" t="s">
        <v>518</v>
      </c>
      <c r="G24" s="324" t="s">
        <v>519</v>
      </c>
      <c r="H24" s="39" t="s">
        <v>520</v>
      </c>
      <c r="J24" s="324" t="s">
        <v>784</v>
      </c>
      <c r="K24" s="39" t="s">
        <v>248</v>
      </c>
      <c r="M24" s="1223"/>
    </row>
    <row r="25" spans="13:16" ht="12.75" customHeight="1">
      <c r="M25" s="1223"/>
      <c r="P25" s="933" t="e">
        <f>L12+P22</f>
        <v>#REF!</v>
      </c>
    </row>
    <row r="26" spans="13:14" ht="12.75" customHeight="1">
      <c r="M26" s="1003"/>
      <c r="N26" s="943" t="s">
        <v>521</v>
      </c>
    </row>
    <row r="27" spans="3:14" ht="12.75">
      <c r="C27" s="926"/>
      <c r="D27" s="926"/>
      <c r="E27" s="926"/>
      <c r="F27" s="926"/>
      <c r="H27" s="926"/>
      <c r="I27" s="926"/>
      <c r="J27" s="926"/>
      <c r="K27" s="926"/>
      <c r="L27" s="926"/>
      <c r="M27" s="1004"/>
      <c r="N27" s="926"/>
    </row>
    <row r="28" spans="3:13" ht="12.75">
      <c r="C28" s="988"/>
      <c r="D28" s="988"/>
      <c r="E28" s="988"/>
      <c r="F28" s="988"/>
      <c r="G28" s="988"/>
      <c r="H28" s="988"/>
      <c r="I28" s="988"/>
      <c r="J28" s="988"/>
      <c r="K28" s="988"/>
      <c r="L28" s="988"/>
      <c r="M28" s="1004"/>
    </row>
    <row r="29" ht="12.75">
      <c r="M29" s="1004"/>
    </row>
    <row r="30" ht="12.75">
      <c r="M30" s="1004"/>
    </row>
    <row r="31" ht="12.75">
      <c r="M31" s="1004"/>
    </row>
    <row r="33" ht="12.75">
      <c r="M33" s="1003"/>
    </row>
    <row r="34" ht="12.75">
      <c r="M34" s="1003"/>
    </row>
    <row r="35" ht="12.75">
      <c r="M35" s="1003"/>
    </row>
    <row r="36" ht="12.75">
      <c r="M36" s="1003"/>
    </row>
    <row r="37" ht="12.75">
      <c r="M37" s="1003"/>
    </row>
  </sheetData>
  <sheetProtection/>
  <mergeCells count="16">
    <mergeCell ref="H6:I6"/>
    <mergeCell ref="M21:M25"/>
    <mergeCell ref="H4:I5"/>
    <mergeCell ref="J4:J5"/>
    <mergeCell ref="K4:K5"/>
    <mergeCell ref="L4:L5"/>
    <mergeCell ref="A1:L1"/>
    <mergeCell ref="M1:M11"/>
    <mergeCell ref="A2:L2"/>
    <mergeCell ref="A4:A5"/>
    <mergeCell ref="B4:B5"/>
    <mergeCell ref="C4:C5"/>
    <mergeCell ref="D4:D5"/>
    <mergeCell ref="E4:E5"/>
    <mergeCell ref="F4:F5"/>
    <mergeCell ref="G4:G5"/>
  </mergeCells>
  <printOptions/>
  <pageMargins left="0.45" right="0.2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H170"/>
  <sheetViews>
    <sheetView view="pageBreakPreview" zoomScale="60" zoomScalePageLayoutView="0" workbookViewId="0" topLeftCell="A121">
      <selection activeCell="M180" sqref="M179:M180"/>
    </sheetView>
  </sheetViews>
  <sheetFormatPr defaultColWidth="9.140625" defaultRowHeight="12.75"/>
  <cols>
    <col min="1" max="1" width="9.140625" style="146" customWidth="1"/>
    <col min="2" max="2" width="17.7109375" style="0" customWidth="1"/>
    <col min="3" max="3" width="16.57421875" style="0" customWidth="1"/>
    <col min="4" max="4" width="14.8515625" style="0" customWidth="1"/>
    <col min="5" max="5" width="15.421875" style="0" customWidth="1"/>
  </cols>
  <sheetData>
    <row r="1" spans="1:8" ht="15.75">
      <c r="A1" s="1120" t="s">
        <v>1677</v>
      </c>
      <c r="B1" s="1120"/>
      <c r="C1" s="1120"/>
      <c r="D1" s="1120"/>
      <c r="E1" s="1120"/>
      <c r="F1" s="1120"/>
      <c r="G1" s="1120"/>
      <c r="H1" s="1120"/>
    </row>
    <row r="2" ht="15.75">
      <c r="A2" s="967"/>
    </row>
    <row r="3" spans="1:8" ht="55.5" customHeight="1">
      <c r="A3" s="1167" t="s">
        <v>496</v>
      </c>
      <c r="B3" s="1167"/>
      <c r="C3" s="1167"/>
      <c r="D3" s="1167"/>
      <c r="E3" s="1167"/>
      <c r="F3" s="709"/>
      <c r="G3" s="709"/>
      <c r="H3" s="709"/>
    </row>
    <row r="4" ht="15.75">
      <c r="A4" s="967"/>
    </row>
    <row r="5" spans="1:8" ht="39" customHeight="1">
      <c r="A5" s="1228" t="s">
        <v>1678</v>
      </c>
      <c r="B5" s="1229"/>
      <c r="C5" s="1229"/>
      <c r="D5" s="1229"/>
      <c r="E5" s="1229"/>
      <c r="F5" s="968"/>
      <c r="G5" s="968"/>
      <c r="H5" s="968"/>
    </row>
    <row r="6" spans="1:5" ht="15.75">
      <c r="A6" s="1179" t="s">
        <v>804</v>
      </c>
      <c r="B6" s="1230" t="s">
        <v>1679</v>
      </c>
      <c r="C6" s="969"/>
      <c r="D6" s="969"/>
      <c r="E6" s="969"/>
    </row>
    <row r="7" spans="1:5" ht="31.5">
      <c r="A7" s="1179"/>
      <c r="B7" s="1230"/>
      <c r="C7" s="761" t="s">
        <v>1620</v>
      </c>
      <c r="D7" s="762" t="s">
        <v>1680</v>
      </c>
      <c r="E7" s="761" t="s">
        <v>213</v>
      </c>
    </row>
    <row r="8" spans="1:5" ht="15.75">
      <c r="A8" s="970">
        <v>1</v>
      </c>
      <c r="B8" s="970">
        <v>2</v>
      </c>
      <c r="C8" s="971">
        <v>3</v>
      </c>
      <c r="D8" s="970">
        <v>4</v>
      </c>
      <c r="E8" s="972" t="s">
        <v>1681</v>
      </c>
    </row>
    <row r="9" spans="1:5" ht="15.75">
      <c r="A9" s="973">
        <v>1</v>
      </c>
      <c r="B9" s="839" t="s">
        <v>1630</v>
      </c>
      <c r="C9" s="974">
        <v>180102</v>
      </c>
      <c r="D9" s="974">
        <v>1600126</v>
      </c>
      <c r="E9" s="974">
        <v>1780228</v>
      </c>
    </row>
    <row r="10" spans="1:5" ht="15.75">
      <c r="A10" s="973">
        <v>2</v>
      </c>
      <c r="B10" s="839" t="s">
        <v>1631</v>
      </c>
      <c r="C10" s="974">
        <v>253709</v>
      </c>
      <c r="D10" s="974">
        <v>2363656</v>
      </c>
      <c r="E10" s="974">
        <v>2617365</v>
      </c>
    </row>
    <row r="11" spans="1:5" ht="15.75">
      <c r="A11" s="973">
        <v>3</v>
      </c>
      <c r="B11" s="839" t="s">
        <v>1632</v>
      </c>
      <c r="C11" s="974">
        <v>33927</v>
      </c>
      <c r="D11" s="974">
        <v>441777</v>
      </c>
      <c r="E11" s="974">
        <v>475704</v>
      </c>
    </row>
    <row r="12" spans="1:5" ht="15.75">
      <c r="A12" s="973">
        <v>4</v>
      </c>
      <c r="B12" s="839" t="s">
        <v>297</v>
      </c>
      <c r="C12" s="974">
        <v>283601</v>
      </c>
      <c r="D12" s="974">
        <v>2054871</v>
      </c>
      <c r="E12" s="974">
        <v>2338472</v>
      </c>
    </row>
    <row r="13" spans="1:5" ht="15.75">
      <c r="A13" s="973">
        <v>6</v>
      </c>
      <c r="B13" s="839" t="s">
        <v>1633</v>
      </c>
      <c r="C13" s="974">
        <v>26023</v>
      </c>
      <c r="D13" s="974">
        <v>724408</v>
      </c>
      <c r="E13" s="974">
        <v>750431</v>
      </c>
    </row>
    <row r="14" spans="1:5" ht="15.75">
      <c r="A14" s="973">
        <v>7</v>
      </c>
      <c r="B14" s="839" t="s">
        <v>239</v>
      </c>
      <c r="C14" s="974">
        <v>262507</v>
      </c>
      <c r="D14" s="974">
        <v>4224905</v>
      </c>
      <c r="E14" s="974">
        <v>4487412</v>
      </c>
    </row>
    <row r="15" spans="1:5" ht="15.75">
      <c r="A15" s="973">
        <v>8</v>
      </c>
      <c r="B15" s="839" t="s">
        <v>1682</v>
      </c>
      <c r="C15" s="974">
        <v>136587</v>
      </c>
      <c r="D15" s="974">
        <v>1385812</v>
      </c>
      <c r="E15" s="974">
        <v>1522399</v>
      </c>
    </row>
    <row r="16" spans="1:5" ht="15.75">
      <c r="A16" s="973">
        <v>9</v>
      </c>
      <c r="B16" s="839" t="s">
        <v>1635</v>
      </c>
      <c r="C16" s="974">
        <v>74637</v>
      </c>
      <c r="D16" s="974">
        <v>696488</v>
      </c>
      <c r="E16" s="974">
        <v>771125</v>
      </c>
    </row>
    <row r="17" spans="1:5" ht="15.75">
      <c r="A17" s="973">
        <v>10</v>
      </c>
      <c r="B17" s="839" t="s">
        <v>1636</v>
      </c>
      <c r="C17" s="974">
        <v>84755</v>
      </c>
      <c r="D17" s="974">
        <v>965751</v>
      </c>
      <c r="E17" s="974">
        <v>1050506</v>
      </c>
    </row>
    <row r="18" spans="1:5" ht="15.75">
      <c r="A18" s="973">
        <v>11</v>
      </c>
      <c r="B18" s="839" t="s">
        <v>301</v>
      </c>
      <c r="C18" s="974" t="s">
        <v>939</v>
      </c>
      <c r="D18" s="974" t="s">
        <v>939</v>
      </c>
      <c r="E18" s="974" t="s">
        <v>1683</v>
      </c>
    </row>
    <row r="19" spans="1:5" ht="15.75">
      <c r="A19" s="973">
        <v>5</v>
      </c>
      <c r="B19" s="839" t="s">
        <v>1639</v>
      </c>
      <c r="C19" s="975" t="s">
        <v>939</v>
      </c>
      <c r="D19" s="975" t="s">
        <v>939</v>
      </c>
      <c r="E19" s="975" t="s">
        <v>939</v>
      </c>
    </row>
    <row r="20" spans="1:5" ht="15.75">
      <c r="A20" s="973">
        <v>12</v>
      </c>
      <c r="B20" s="839" t="s">
        <v>294</v>
      </c>
      <c r="C20" s="974">
        <v>138531</v>
      </c>
      <c r="D20" s="974">
        <v>809395</v>
      </c>
      <c r="E20" s="974">
        <v>947926</v>
      </c>
    </row>
    <row r="21" spans="1:5" ht="15.75">
      <c r="A21" s="973">
        <v>13</v>
      </c>
      <c r="B21" s="839" t="s">
        <v>1646</v>
      </c>
      <c r="C21" s="975" t="s">
        <v>939</v>
      </c>
      <c r="D21" s="975" t="s">
        <v>939</v>
      </c>
      <c r="E21" s="975" t="s">
        <v>939</v>
      </c>
    </row>
    <row r="22" spans="1:5" ht="15.75">
      <c r="A22" s="973">
        <v>14</v>
      </c>
      <c r="B22" s="839" t="s">
        <v>1684</v>
      </c>
      <c r="C22" s="975" t="s">
        <v>939</v>
      </c>
      <c r="D22" s="975" t="s">
        <v>939</v>
      </c>
      <c r="E22" s="975" t="s">
        <v>939</v>
      </c>
    </row>
    <row r="23" spans="1:5" ht="15.75">
      <c r="A23" s="973">
        <v>15</v>
      </c>
      <c r="B23" s="839" t="s">
        <v>1648</v>
      </c>
      <c r="C23" s="974">
        <v>30171</v>
      </c>
      <c r="D23" s="974">
        <v>333514</v>
      </c>
      <c r="E23" s="974">
        <v>363685</v>
      </c>
    </row>
    <row r="24" spans="1:5" ht="15.75">
      <c r="A24" s="973">
        <v>16</v>
      </c>
      <c r="B24" s="839" t="s">
        <v>296</v>
      </c>
      <c r="C24" s="974">
        <v>234441</v>
      </c>
      <c r="D24" s="974">
        <v>1159206</v>
      </c>
      <c r="E24" s="974">
        <v>1393647</v>
      </c>
    </row>
    <row r="25" spans="1:5" ht="15.75">
      <c r="A25" s="973">
        <v>17</v>
      </c>
      <c r="B25" s="839" t="s">
        <v>1649</v>
      </c>
      <c r="C25" s="974">
        <v>47965</v>
      </c>
      <c r="D25" s="974">
        <v>775950</v>
      </c>
      <c r="E25" s="974">
        <v>823915</v>
      </c>
    </row>
    <row r="26" spans="1:5" ht="15.75">
      <c r="A26" s="973">
        <v>18</v>
      </c>
      <c r="B26" s="839" t="s">
        <v>1651</v>
      </c>
      <c r="C26" s="974">
        <v>61685</v>
      </c>
      <c r="D26" s="974">
        <v>343533</v>
      </c>
      <c r="E26" s="974">
        <v>405218</v>
      </c>
    </row>
    <row r="27" spans="1:5" ht="15.75">
      <c r="A27" s="973">
        <v>19</v>
      </c>
      <c r="B27" s="839" t="s">
        <v>1652</v>
      </c>
      <c r="C27" s="974">
        <v>108938</v>
      </c>
      <c r="D27" s="974">
        <v>765471</v>
      </c>
      <c r="E27" s="974">
        <v>874409</v>
      </c>
    </row>
    <row r="28" spans="1:5" ht="15.75">
      <c r="A28" s="973">
        <v>20</v>
      </c>
      <c r="B28" s="839" t="s">
        <v>1653</v>
      </c>
      <c r="C28" s="975" t="s">
        <v>939</v>
      </c>
      <c r="D28" s="975" t="s">
        <v>939</v>
      </c>
      <c r="E28" s="975" t="s">
        <v>939</v>
      </c>
    </row>
    <row r="29" spans="1:5" ht="15.75">
      <c r="A29" s="973">
        <v>21</v>
      </c>
      <c r="B29" s="839" t="s">
        <v>1654</v>
      </c>
      <c r="C29" s="975" t="s">
        <v>939</v>
      </c>
      <c r="D29" s="975" t="s">
        <v>939</v>
      </c>
      <c r="E29" s="975" t="s">
        <v>939</v>
      </c>
    </row>
    <row r="30" spans="1:5" ht="15.75">
      <c r="A30" s="973">
        <v>22</v>
      </c>
      <c r="B30" s="839" t="s">
        <v>1655</v>
      </c>
      <c r="C30" s="975" t="s">
        <v>939</v>
      </c>
      <c r="D30" s="975" t="s">
        <v>939</v>
      </c>
      <c r="E30" s="975" t="s">
        <v>939</v>
      </c>
    </row>
    <row r="31" spans="1:5" ht="15.75">
      <c r="A31" s="976">
        <v>23</v>
      </c>
      <c r="B31" s="969" t="s">
        <v>1685</v>
      </c>
      <c r="C31" s="974">
        <v>38420</v>
      </c>
      <c r="D31" s="974">
        <v>424075</v>
      </c>
      <c r="E31" s="974">
        <v>462495</v>
      </c>
    </row>
    <row r="32" spans="1:5" ht="15.75">
      <c r="A32" s="973"/>
      <c r="B32" s="839" t="s">
        <v>1686</v>
      </c>
      <c r="C32" s="974">
        <v>1995999</v>
      </c>
      <c r="D32" s="974">
        <v>19068938</v>
      </c>
      <c r="E32" s="974">
        <v>21064937</v>
      </c>
    </row>
    <row r="33" spans="1:3" ht="12.75">
      <c r="A33" s="1226" t="s">
        <v>1687</v>
      </c>
      <c r="B33" s="1226"/>
      <c r="C33" s="1226"/>
    </row>
    <row r="34" spans="1:5" ht="45" customHeight="1">
      <c r="A34" s="1227" t="s">
        <v>1483</v>
      </c>
      <c r="B34" s="1227"/>
      <c r="C34" s="1227"/>
      <c r="D34" s="1227"/>
      <c r="E34" s="1227"/>
    </row>
    <row r="35" spans="1:5" ht="46.5" customHeight="1">
      <c r="A35" s="1227" t="s">
        <v>1484</v>
      </c>
      <c r="B35" s="1227"/>
      <c r="C35" s="1227"/>
      <c r="D35" s="1227"/>
      <c r="E35" s="1227"/>
    </row>
    <row r="36" ht="6.75" customHeight="1">
      <c r="A36" s="977"/>
    </row>
    <row r="37" ht="15.75">
      <c r="A37" s="978" t="s">
        <v>1688</v>
      </c>
    </row>
    <row r="38" spans="1:5" s="62" customFormat="1" ht="104.25" customHeight="1">
      <c r="A38" s="1080" t="s">
        <v>1491</v>
      </c>
      <c r="B38" s="1080"/>
      <c r="C38" s="1080"/>
      <c r="D38" s="1080"/>
      <c r="E38" s="1080"/>
    </row>
    <row r="39" spans="1:3" s="62" customFormat="1" ht="20.25" customHeight="1">
      <c r="A39" s="1080" t="s">
        <v>1689</v>
      </c>
      <c r="B39" s="1080"/>
      <c r="C39" s="1080"/>
    </row>
    <row r="40" spans="1:3" ht="22.5" customHeight="1">
      <c r="A40" s="1080" t="s">
        <v>1690</v>
      </c>
      <c r="B40" s="1080"/>
      <c r="C40" s="1080"/>
    </row>
    <row r="41" spans="1:3" ht="18" customHeight="1">
      <c r="A41" s="1120" t="s">
        <v>1691</v>
      </c>
      <c r="B41" s="1120"/>
      <c r="C41" s="1120"/>
    </row>
    <row r="42" ht="15.75">
      <c r="A42" s="706"/>
    </row>
    <row r="43" spans="1:5" ht="165.75" customHeight="1">
      <c r="A43" s="1080" t="s">
        <v>1692</v>
      </c>
      <c r="B43" s="1080"/>
      <c r="C43" s="1080"/>
      <c r="D43" s="1080"/>
      <c r="E43" s="1080"/>
    </row>
    <row r="44" ht="8.25" customHeight="1">
      <c r="A44" s="706"/>
    </row>
    <row r="45" spans="1:5" ht="56.25" customHeight="1">
      <c r="A45" s="1231" t="s">
        <v>1693</v>
      </c>
      <c r="B45" s="1231"/>
      <c r="C45" s="1231"/>
      <c r="D45" s="1231"/>
      <c r="E45" s="1231"/>
    </row>
    <row r="46" ht="15.75">
      <c r="A46" s="706"/>
    </row>
    <row r="47" spans="1:5" ht="121.5" customHeight="1">
      <c r="A47" s="1080" t="s">
        <v>1694</v>
      </c>
      <c r="B47" s="1080"/>
      <c r="C47" s="1080"/>
      <c r="D47" s="1080"/>
      <c r="E47" s="1080"/>
    </row>
    <row r="48" ht="15.75">
      <c r="A48" s="706"/>
    </row>
    <row r="49" spans="1:3" ht="19.5" customHeight="1">
      <c r="A49" s="1079" t="s">
        <v>1695</v>
      </c>
      <c r="B49" s="1079"/>
      <c r="C49" s="1079"/>
    </row>
    <row r="50" ht="3.75" customHeight="1">
      <c r="A50" s="706"/>
    </row>
    <row r="51" spans="1:5" ht="35.25" customHeight="1">
      <c r="A51" s="1120" t="s">
        <v>1492</v>
      </c>
      <c r="B51" s="1120"/>
      <c r="C51" s="1120"/>
      <c r="D51" s="1120"/>
      <c r="E51" s="1120"/>
    </row>
    <row r="52" ht="8.25" customHeight="1">
      <c r="A52" s="706"/>
    </row>
    <row r="53" spans="1:5" ht="56.25" customHeight="1">
      <c r="A53" s="1080" t="s">
        <v>1493</v>
      </c>
      <c r="B53" s="1080"/>
      <c r="C53" s="1080"/>
      <c r="D53" s="1080"/>
      <c r="E53" s="1080"/>
    </row>
    <row r="54" ht="6" customHeight="1">
      <c r="A54" s="757"/>
    </row>
    <row r="55" spans="1:4" ht="19.5" customHeight="1">
      <c r="A55" s="1079" t="s">
        <v>1494</v>
      </c>
      <c r="B55" s="1079"/>
      <c r="C55" s="1079"/>
      <c r="D55" s="1079"/>
    </row>
    <row r="56" ht="15.75">
      <c r="A56" s="706"/>
    </row>
    <row r="57" spans="1:5" ht="68.25" customHeight="1">
      <c r="A57" s="1080" t="s">
        <v>1696</v>
      </c>
      <c r="B57" s="1080"/>
      <c r="C57" s="1080"/>
      <c r="D57" s="1080"/>
      <c r="E57" s="1080"/>
    </row>
    <row r="58" ht="15.75">
      <c r="A58" s="706"/>
    </row>
    <row r="59" spans="1:5" ht="39.75" customHeight="1">
      <c r="A59" s="1079" t="s">
        <v>1495</v>
      </c>
      <c r="B59" s="1079"/>
      <c r="C59" s="1079"/>
      <c r="D59" s="1079"/>
      <c r="E59" s="1079"/>
    </row>
    <row r="60" spans="1:2" ht="15.75">
      <c r="A60" s="709"/>
      <c r="B60" s="62"/>
    </row>
    <row r="61" spans="1:5" ht="15" customHeight="1">
      <c r="A61" s="709" t="s">
        <v>342</v>
      </c>
      <c r="B61" s="1167" t="s">
        <v>1697</v>
      </c>
      <c r="C61" s="1167"/>
      <c r="D61" s="1167"/>
      <c r="E61" s="1167"/>
    </row>
    <row r="62" spans="1:2" ht="15.75">
      <c r="A62" s="709"/>
      <c r="B62" s="62"/>
    </row>
    <row r="63" spans="1:5" ht="17.25" customHeight="1">
      <c r="A63" s="1080" t="s">
        <v>1698</v>
      </c>
      <c r="B63" s="1080"/>
      <c r="C63" s="1080"/>
      <c r="D63" s="1080"/>
      <c r="E63" s="1080"/>
    </row>
    <row r="64" spans="1:2" ht="15.75">
      <c r="A64" s="710"/>
      <c r="B64" s="62"/>
    </row>
    <row r="65" spans="1:5" ht="54" customHeight="1">
      <c r="A65" s="1080" t="s">
        <v>1699</v>
      </c>
      <c r="B65" s="1080"/>
      <c r="C65" s="1080"/>
      <c r="D65" s="1080"/>
      <c r="E65" s="1080"/>
    </row>
    <row r="66" spans="1:2" ht="15.75">
      <c r="A66" s="720"/>
      <c r="B66" s="62"/>
    </row>
    <row r="67" spans="1:5" ht="66" customHeight="1">
      <c r="A67" s="1080" t="s">
        <v>1700</v>
      </c>
      <c r="B67" s="1080"/>
      <c r="C67" s="1080"/>
      <c r="D67" s="1080"/>
      <c r="E67" s="1080"/>
    </row>
    <row r="68" spans="1:2" ht="15.75">
      <c r="A68" s="710"/>
      <c r="B68" s="62"/>
    </row>
    <row r="69" spans="1:5" ht="69" customHeight="1">
      <c r="A69" s="1080" t="s">
        <v>1701</v>
      </c>
      <c r="B69" s="1080"/>
      <c r="C69" s="1080"/>
      <c r="D69" s="1080"/>
      <c r="E69" s="1080"/>
    </row>
    <row r="70" spans="1:2" ht="15.75">
      <c r="A70" s="710"/>
      <c r="B70" s="62"/>
    </row>
    <row r="71" spans="1:5" ht="54" customHeight="1">
      <c r="A71" s="1080" t="s">
        <v>1702</v>
      </c>
      <c r="B71" s="1080"/>
      <c r="C71" s="1080"/>
      <c r="D71" s="1080"/>
      <c r="E71" s="1080"/>
    </row>
    <row r="72" spans="1:2" ht="15.75">
      <c r="A72" s="710"/>
      <c r="B72" s="62"/>
    </row>
    <row r="73" spans="1:5" ht="58.5" customHeight="1">
      <c r="A73" s="1080" t="s">
        <v>1703</v>
      </c>
      <c r="B73" s="1080"/>
      <c r="C73" s="1080"/>
      <c r="D73" s="1080"/>
      <c r="E73" s="1080"/>
    </row>
    <row r="74" spans="1:2" ht="15.75">
      <c r="A74" s="710"/>
      <c r="B74" s="62"/>
    </row>
    <row r="75" spans="1:5" ht="98.25" customHeight="1">
      <c r="A75" s="1080" t="s">
        <v>1704</v>
      </c>
      <c r="B75" s="1080"/>
      <c r="C75" s="1080"/>
      <c r="D75" s="1080"/>
      <c r="E75" s="1080"/>
    </row>
    <row r="76" spans="1:2" ht="15.75">
      <c r="A76" s="710"/>
      <c r="B76" s="62"/>
    </row>
    <row r="77" spans="1:5" ht="67.5" customHeight="1">
      <c r="A77" s="1080" t="s">
        <v>1705</v>
      </c>
      <c r="B77" s="1080"/>
      <c r="C77" s="1080"/>
      <c r="D77" s="1080"/>
      <c r="E77" s="1080"/>
    </row>
    <row r="78" spans="1:2" ht="15.75">
      <c r="A78" s="710"/>
      <c r="B78" s="62"/>
    </row>
    <row r="79" spans="1:5" ht="54.75" customHeight="1">
      <c r="A79" s="1080" t="s">
        <v>1706</v>
      </c>
      <c r="B79" s="1080"/>
      <c r="C79" s="1080"/>
      <c r="D79" s="1080"/>
      <c r="E79" s="1080"/>
    </row>
    <row r="80" spans="1:2" ht="15.75">
      <c r="A80" s="710"/>
      <c r="B80" s="62"/>
    </row>
    <row r="81" spans="1:5" ht="33" customHeight="1">
      <c r="A81" s="1080" t="s">
        <v>452</v>
      </c>
      <c r="B81" s="1080"/>
      <c r="C81" s="1080"/>
      <c r="D81" s="1080"/>
      <c r="E81" s="1080"/>
    </row>
    <row r="82" spans="1:2" ht="15.75">
      <c r="A82" s="710"/>
      <c r="B82" s="62"/>
    </row>
    <row r="83" spans="1:5" ht="54" customHeight="1">
      <c r="A83" s="1080" t="s">
        <v>453</v>
      </c>
      <c r="B83" s="1080"/>
      <c r="C83" s="1080"/>
      <c r="D83" s="1080"/>
      <c r="E83" s="1080"/>
    </row>
    <row r="84" spans="1:2" ht="15.75">
      <c r="A84" s="710"/>
      <c r="B84" s="62"/>
    </row>
    <row r="85" spans="1:5" ht="110.25" customHeight="1">
      <c r="A85" s="1080" t="s">
        <v>454</v>
      </c>
      <c r="B85" s="1080"/>
      <c r="C85" s="1080"/>
      <c r="D85" s="1080"/>
      <c r="E85" s="1080"/>
    </row>
    <row r="86" spans="1:5" ht="117" customHeight="1">
      <c r="A86" s="1080" t="s">
        <v>455</v>
      </c>
      <c r="B86" s="1080"/>
      <c r="C86" s="1080"/>
      <c r="D86" s="1080"/>
      <c r="E86" s="1080"/>
    </row>
    <row r="87" spans="1:2" ht="15.75">
      <c r="A87" s="710"/>
      <c r="B87" s="62"/>
    </row>
    <row r="88" spans="1:5" ht="17.25" customHeight="1">
      <c r="A88" s="709" t="s">
        <v>431</v>
      </c>
      <c r="B88" s="1167" t="s">
        <v>456</v>
      </c>
      <c r="C88" s="1167"/>
      <c r="D88" s="1167"/>
      <c r="E88" s="1167"/>
    </row>
    <row r="89" spans="1:2" ht="15.75">
      <c r="A89" s="709"/>
      <c r="B89" s="62"/>
    </row>
    <row r="90" spans="1:5" ht="51.75" customHeight="1">
      <c r="A90" s="1080" t="s">
        <v>457</v>
      </c>
      <c r="B90" s="1080"/>
      <c r="C90" s="1080"/>
      <c r="D90" s="1080"/>
      <c r="E90" s="1080"/>
    </row>
    <row r="91" spans="1:2" ht="15.75">
      <c r="A91" s="710"/>
      <c r="B91" s="62"/>
    </row>
    <row r="92" spans="1:4" ht="31.5" customHeight="1">
      <c r="A92" s="709" t="s">
        <v>458</v>
      </c>
      <c r="B92" s="1167" t="s">
        <v>459</v>
      </c>
      <c r="C92" s="1167"/>
      <c r="D92" s="1167"/>
    </row>
    <row r="93" spans="1:2" ht="15.75">
      <c r="A93" s="709"/>
      <c r="B93" s="62"/>
    </row>
    <row r="94" spans="1:5" ht="96" customHeight="1">
      <c r="A94" s="1080" t="s">
        <v>460</v>
      </c>
      <c r="B94" s="1080"/>
      <c r="C94" s="1080"/>
      <c r="D94" s="1080"/>
      <c r="E94" s="1080"/>
    </row>
    <row r="95" spans="1:2" ht="15.75">
      <c r="A95" s="710"/>
      <c r="B95" s="62"/>
    </row>
    <row r="96" spans="1:4" ht="19.5" customHeight="1">
      <c r="A96" s="1167" t="s">
        <v>461</v>
      </c>
      <c r="B96" s="1167"/>
      <c r="C96" s="1167"/>
      <c r="D96" s="1167"/>
    </row>
    <row r="97" spans="1:2" ht="15.75">
      <c r="A97" s="709"/>
      <c r="B97" s="62"/>
    </row>
    <row r="98" spans="1:5" ht="33.75" customHeight="1">
      <c r="A98" s="1080" t="s">
        <v>462</v>
      </c>
      <c r="B98" s="1080"/>
      <c r="C98" s="1080"/>
      <c r="D98" s="1080"/>
      <c r="E98" s="1080"/>
    </row>
    <row r="99" spans="1:2" ht="15.75">
      <c r="A99" s="710"/>
      <c r="B99" s="62"/>
    </row>
    <row r="100" spans="1:5" ht="36.75" customHeight="1">
      <c r="A100" s="1080" t="s">
        <v>463</v>
      </c>
      <c r="B100" s="1080"/>
      <c r="C100" s="1080"/>
      <c r="D100" s="1080"/>
      <c r="E100" s="1080"/>
    </row>
    <row r="101" spans="1:2" ht="15.75">
      <c r="A101" s="710"/>
      <c r="B101" s="62"/>
    </row>
    <row r="102" spans="1:5" ht="31.5" customHeight="1">
      <c r="A102" s="1080" t="s">
        <v>464</v>
      </c>
      <c r="B102" s="1080"/>
      <c r="C102" s="1080"/>
      <c r="D102" s="1080"/>
      <c r="E102" s="1080"/>
    </row>
    <row r="103" spans="1:2" ht="15.75">
      <c r="A103" s="710"/>
      <c r="B103" s="62"/>
    </row>
    <row r="104" spans="1:5" ht="50.25" customHeight="1">
      <c r="A104" s="1080" t="s">
        <v>465</v>
      </c>
      <c r="B104" s="1080"/>
      <c r="C104" s="1080"/>
      <c r="D104" s="1080"/>
      <c r="E104" s="1080"/>
    </row>
    <row r="105" spans="1:5" ht="21" customHeight="1">
      <c r="A105" s="1080" t="s">
        <v>466</v>
      </c>
      <c r="B105" s="1080"/>
      <c r="C105" s="1080"/>
      <c r="D105" s="1080"/>
      <c r="E105" s="1080"/>
    </row>
    <row r="106" spans="1:2" ht="15.75">
      <c r="A106" s="710"/>
      <c r="B106" s="62"/>
    </row>
    <row r="107" spans="1:5" ht="19.5" customHeight="1">
      <c r="A107" s="1167" t="s">
        <v>467</v>
      </c>
      <c r="B107" s="1167"/>
      <c r="C107" s="1167"/>
      <c r="D107" s="1167"/>
      <c r="E107" s="1167"/>
    </row>
    <row r="108" spans="1:2" ht="15.75">
      <c r="A108" s="710"/>
      <c r="B108" s="62"/>
    </row>
    <row r="109" spans="1:5" ht="51.75" customHeight="1">
      <c r="A109" s="1080" t="s">
        <v>468</v>
      </c>
      <c r="B109" s="1080"/>
      <c r="C109" s="1080"/>
      <c r="D109" s="1080"/>
      <c r="E109" s="1080"/>
    </row>
    <row r="110" spans="1:2" ht="15.75">
      <c r="A110" s="710"/>
      <c r="B110" s="62"/>
    </row>
    <row r="111" spans="1:5" ht="51" customHeight="1">
      <c r="A111" s="1080" t="s">
        <v>469</v>
      </c>
      <c r="B111" s="1080"/>
      <c r="C111" s="1080"/>
      <c r="D111" s="1080"/>
      <c r="E111" s="1080"/>
    </row>
    <row r="112" spans="1:2" ht="15.75">
      <c r="A112" s="710"/>
      <c r="B112" s="62"/>
    </row>
    <row r="113" spans="1:5" ht="36" customHeight="1">
      <c r="A113" s="1080" t="s">
        <v>470</v>
      </c>
      <c r="B113" s="1080"/>
      <c r="C113" s="1080"/>
      <c r="D113" s="1080"/>
      <c r="E113" s="1080"/>
    </row>
    <row r="114" spans="1:2" ht="15.75">
      <c r="A114" s="710"/>
      <c r="B114" s="62"/>
    </row>
    <row r="115" spans="1:4" ht="18.75" customHeight="1">
      <c r="A115" s="709" t="s">
        <v>471</v>
      </c>
      <c r="B115" s="1167" t="s">
        <v>472</v>
      </c>
      <c r="C115" s="1167"/>
      <c r="D115" s="1167"/>
    </row>
    <row r="116" spans="1:2" ht="8.25" customHeight="1">
      <c r="A116" s="709"/>
      <c r="B116" s="62"/>
    </row>
    <row r="117" spans="1:5" ht="33.75" customHeight="1">
      <c r="A117" s="1080" t="s">
        <v>473</v>
      </c>
      <c r="B117" s="1080"/>
      <c r="C117" s="1080"/>
      <c r="D117" s="1080"/>
      <c r="E117" s="1080"/>
    </row>
    <row r="118" spans="1:2" ht="15.75">
      <c r="A118" s="710"/>
      <c r="B118" s="62"/>
    </row>
    <row r="119" spans="1:5" ht="22.5" customHeight="1">
      <c r="A119" s="1080" t="s">
        <v>474</v>
      </c>
      <c r="B119" s="1080"/>
      <c r="C119" s="1080"/>
      <c r="D119" s="1080"/>
      <c r="E119" s="1080"/>
    </row>
    <row r="120" spans="1:2" ht="15.75">
      <c r="A120" s="710"/>
      <c r="B120" s="62"/>
    </row>
    <row r="121" spans="1:5" ht="50.25" customHeight="1">
      <c r="A121" s="1080" t="s">
        <v>475</v>
      </c>
      <c r="B121" s="1080"/>
      <c r="C121" s="1080"/>
      <c r="D121" s="1080"/>
      <c r="E121" s="1080"/>
    </row>
    <row r="122" spans="1:2" ht="15.75">
      <c r="A122" s="710"/>
      <c r="B122" s="62"/>
    </row>
    <row r="123" spans="1:5" ht="32.25" customHeight="1">
      <c r="A123" s="1080" t="s">
        <v>1311</v>
      </c>
      <c r="B123" s="1080"/>
      <c r="C123" s="1080"/>
      <c r="D123" s="1080"/>
      <c r="E123" s="1080"/>
    </row>
    <row r="124" spans="1:2" ht="15.75">
      <c r="A124" s="710"/>
      <c r="B124" s="62"/>
    </row>
    <row r="125" spans="1:5" ht="19.5" customHeight="1">
      <c r="A125" s="1167" t="s">
        <v>1312</v>
      </c>
      <c r="B125" s="1167"/>
      <c r="C125" s="1167"/>
      <c r="D125" s="1167"/>
      <c r="E125" s="1167"/>
    </row>
    <row r="126" spans="1:2" ht="15.75">
      <c r="A126" s="710"/>
      <c r="B126" s="62"/>
    </row>
    <row r="127" spans="1:5" ht="34.5" customHeight="1">
      <c r="A127" s="1080" t="s">
        <v>1313</v>
      </c>
      <c r="B127" s="1080"/>
      <c r="C127" s="1080"/>
      <c r="D127" s="1080"/>
      <c r="E127" s="1080"/>
    </row>
    <row r="128" spans="1:2" ht="15.75">
      <c r="A128" s="710"/>
      <c r="B128" s="62"/>
    </row>
    <row r="129" spans="1:5" ht="21" customHeight="1">
      <c r="A129" s="1080" t="s">
        <v>1314</v>
      </c>
      <c r="B129" s="1080"/>
      <c r="C129" s="1080"/>
      <c r="D129" s="1080"/>
      <c r="E129" s="1080"/>
    </row>
    <row r="130" spans="1:2" ht="15.75">
      <c r="A130" s="710"/>
      <c r="B130" s="62"/>
    </row>
    <row r="131" spans="1:5" ht="17.25" customHeight="1">
      <c r="A131" s="1167" t="s">
        <v>1315</v>
      </c>
      <c r="B131" s="1167"/>
      <c r="C131" s="1167"/>
      <c r="D131" s="1167"/>
      <c r="E131" s="1167"/>
    </row>
    <row r="132" spans="1:2" ht="15.75">
      <c r="A132" s="710"/>
      <c r="B132" s="62"/>
    </row>
    <row r="133" spans="1:5" ht="35.25" customHeight="1">
      <c r="A133" s="1080" t="s">
        <v>1316</v>
      </c>
      <c r="B133" s="1080"/>
      <c r="C133" s="1080"/>
      <c r="D133" s="1080"/>
      <c r="E133" s="1080"/>
    </row>
    <row r="134" spans="1:2" ht="5.25" customHeight="1">
      <c r="A134" s="710"/>
      <c r="B134" s="62"/>
    </row>
    <row r="135" spans="1:5" ht="32.25" customHeight="1">
      <c r="A135" s="1080" t="s">
        <v>1317</v>
      </c>
      <c r="B135" s="1080"/>
      <c r="C135" s="1080"/>
      <c r="D135" s="1080"/>
      <c r="E135" s="1080"/>
    </row>
    <row r="136" spans="1:2" ht="15.75">
      <c r="A136" s="710"/>
      <c r="B136" s="62"/>
    </row>
    <row r="137" spans="1:5" ht="34.5" customHeight="1">
      <c r="A137" s="1080" t="s">
        <v>1318</v>
      </c>
      <c r="B137" s="1080"/>
      <c r="C137" s="1080"/>
      <c r="D137" s="1080"/>
      <c r="E137" s="1080"/>
    </row>
    <row r="138" spans="1:2" ht="15.75">
      <c r="A138" s="710"/>
      <c r="B138" s="62"/>
    </row>
    <row r="139" spans="1:5" ht="20.25" customHeight="1">
      <c r="A139" s="1080" t="s">
        <v>1319</v>
      </c>
      <c r="B139" s="1080"/>
      <c r="C139" s="1080"/>
      <c r="D139" s="1080"/>
      <c r="E139" s="1080"/>
    </row>
    <row r="140" spans="1:2" ht="15.75">
      <c r="A140" s="710"/>
      <c r="B140" s="62"/>
    </row>
    <row r="141" spans="1:5" ht="19.5" customHeight="1">
      <c r="A141" s="1167" t="s">
        <v>1320</v>
      </c>
      <c r="B141" s="1167"/>
      <c r="C141" s="1167"/>
      <c r="D141" s="1167"/>
      <c r="E141" s="1167"/>
    </row>
    <row r="142" spans="1:2" ht="15.75">
      <c r="A142" s="709"/>
      <c r="B142" s="62"/>
    </row>
    <row r="143" spans="1:5" ht="48.75" customHeight="1">
      <c r="A143" s="1080" t="s">
        <v>1321</v>
      </c>
      <c r="B143" s="1080"/>
      <c r="C143" s="1080"/>
      <c r="D143" s="1080"/>
      <c r="E143" s="1080"/>
    </row>
    <row r="144" spans="1:2" ht="15.75">
      <c r="A144" s="710"/>
      <c r="B144" s="62"/>
    </row>
    <row r="145" spans="1:5" ht="36" customHeight="1">
      <c r="A145" s="1080" t="s">
        <v>1322</v>
      </c>
      <c r="B145" s="1080"/>
      <c r="C145" s="1080"/>
      <c r="D145" s="1080"/>
      <c r="E145" s="1080"/>
    </row>
    <row r="146" spans="1:2" ht="15.75">
      <c r="A146" s="710"/>
      <c r="B146" s="62"/>
    </row>
    <row r="147" spans="1:5" ht="33" customHeight="1">
      <c r="A147" s="1080" t="s">
        <v>1323</v>
      </c>
      <c r="B147" s="1080"/>
      <c r="C147" s="1080"/>
      <c r="D147" s="1080"/>
      <c r="E147" s="1080"/>
    </row>
    <row r="148" spans="1:2" ht="15.75">
      <c r="A148" s="709"/>
      <c r="B148" s="62"/>
    </row>
    <row r="149" spans="1:5" ht="35.25" customHeight="1">
      <c r="A149" s="1167" t="s">
        <v>1485</v>
      </c>
      <c r="B149" s="1167"/>
      <c r="C149" s="1167"/>
      <c r="D149" s="1167"/>
      <c r="E149" s="1167"/>
    </row>
    <row r="150" spans="1:2" ht="15.75">
      <c r="A150" s="753"/>
      <c r="B150" s="62"/>
    </row>
    <row r="151" spans="1:5" ht="20.25" customHeight="1">
      <c r="A151" s="1079" t="s">
        <v>1324</v>
      </c>
      <c r="B151" s="1079"/>
      <c r="C151" s="1079"/>
      <c r="D151" s="1079"/>
      <c r="E151" s="1079"/>
    </row>
    <row r="152" spans="1:5" ht="273" customHeight="1">
      <c r="A152" s="1080" t="s">
        <v>1496</v>
      </c>
      <c r="B152" s="1080"/>
      <c r="C152" s="1080"/>
      <c r="D152" s="1080"/>
      <c r="E152" s="1080"/>
    </row>
    <row r="153" spans="1:2" ht="0.75" customHeight="1">
      <c r="A153" s="720"/>
      <c r="B153" s="62"/>
    </row>
    <row r="154" spans="1:5" ht="139.5" customHeight="1">
      <c r="A154" s="1080" t="s">
        <v>1497</v>
      </c>
      <c r="B154" s="1080"/>
      <c r="C154" s="1080"/>
      <c r="D154" s="1080"/>
      <c r="E154" s="1080"/>
    </row>
    <row r="155" spans="1:2" ht="15.75">
      <c r="A155" s="710"/>
      <c r="B155" s="62"/>
    </row>
    <row r="156" spans="1:5" ht="112.5" customHeight="1">
      <c r="A156" s="1080" t="s">
        <v>1486</v>
      </c>
      <c r="B156" s="1080"/>
      <c r="C156" s="1080"/>
      <c r="D156" s="1080"/>
      <c r="E156" s="1080"/>
    </row>
    <row r="157" spans="1:2" ht="2.25" customHeight="1">
      <c r="A157" s="979"/>
      <c r="B157" s="62"/>
    </row>
    <row r="158" spans="1:5" ht="51.75" customHeight="1">
      <c r="A158" s="1167" t="s">
        <v>1487</v>
      </c>
      <c r="B158" s="1167"/>
      <c r="C158" s="1167"/>
      <c r="D158" s="1167"/>
      <c r="E158" s="1167"/>
    </row>
    <row r="159" spans="1:2" ht="8.25" customHeight="1">
      <c r="A159" s="709"/>
      <c r="B159" s="62"/>
    </row>
    <row r="160" spans="1:5" ht="51.75" customHeight="1">
      <c r="A160" s="1167" t="s">
        <v>1488</v>
      </c>
      <c r="B160" s="1167"/>
      <c r="C160" s="1167"/>
      <c r="D160" s="1167"/>
      <c r="E160" s="1167"/>
    </row>
    <row r="161" spans="1:2" ht="6" customHeight="1">
      <c r="A161" s="709" t="s">
        <v>1325</v>
      </c>
      <c r="B161" s="62"/>
    </row>
    <row r="162" spans="1:5" ht="65.25" customHeight="1">
      <c r="A162" s="1080" t="s">
        <v>1326</v>
      </c>
      <c r="B162" s="1080"/>
      <c r="C162" s="1080"/>
      <c r="D162" s="1080"/>
      <c r="E162" s="1080"/>
    </row>
    <row r="163" spans="1:2" ht="6.75" customHeight="1">
      <c r="A163" s="710"/>
      <c r="B163" s="62"/>
    </row>
    <row r="164" spans="1:5" ht="65.25" customHeight="1">
      <c r="A164" s="1080" t="s">
        <v>1327</v>
      </c>
      <c r="B164" s="1080"/>
      <c r="C164" s="1080"/>
      <c r="D164" s="1080"/>
      <c r="E164" s="1080"/>
    </row>
    <row r="165" spans="1:2" ht="6.75" customHeight="1">
      <c r="A165" s="710"/>
      <c r="B165" s="62"/>
    </row>
    <row r="166" spans="1:5" ht="112.5" customHeight="1">
      <c r="A166" s="1080" t="s">
        <v>1489</v>
      </c>
      <c r="B166" s="1080"/>
      <c r="C166" s="1080"/>
      <c r="D166" s="1080"/>
      <c r="E166" s="1080"/>
    </row>
    <row r="167" spans="1:2" ht="9.75" customHeight="1">
      <c r="A167" s="979"/>
      <c r="B167" s="62"/>
    </row>
    <row r="168" spans="1:5" ht="66.75" customHeight="1">
      <c r="A168" s="1080" t="s">
        <v>1490</v>
      </c>
      <c r="B168" s="1080"/>
      <c r="C168" s="1080"/>
      <c r="D168" s="1080"/>
      <c r="E168" s="1080"/>
    </row>
    <row r="169" spans="1:2" ht="15.75">
      <c r="A169" s="979"/>
      <c r="B169" s="62"/>
    </row>
    <row r="170" spans="1:5" ht="50.25" customHeight="1" hidden="1">
      <c r="A170" s="1167"/>
      <c r="B170" s="1167"/>
      <c r="C170" s="1167"/>
      <c r="D170" s="1167"/>
      <c r="E170" s="1167"/>
    </row>
  </sheetData>
  <sheetProtection/>
  <mergeCells count="78">
    <mergeCell ref="A38:E38"/>
    <mergeCell ref="A51:E51"/>
    <mergeCell ref="A53:E53"/>
    <mergeCell ref="A59:E59"/>
    <mergeCell ref="A152:E152"/>
    <mergeCell ref="A154:E154"/>
    <mergeCell ref="A166:E166"/>
    <mergeCell ref="A168:E168"/>
    <mergeCell ref="A156:E156"/>
    <mergeCell ref="A158:E158"/>
    <mergeCell ref="A160:E160"/>
    <mergeCell ref="A170:E170"/>
    <mergeCell ref="A162:E162"/>
    <mergeCell ref="A164:E164"/>
    <mergeCell ref="A135:E135"/>
    <mergeCell ref="A137:E137"/>
    <mergeCell ref="A147:E147"/>
    <mergeCell ref="A149:E149"/>
    <mergeCell ref="A151:E151"/>
    <mergeCell ref="A139:E139"/>
    <mergeCell ref="A141:E141"/>
    <mergeCell ref="A143:E143"/>
    <mergeCell ref="A145:E145"/>
    <mergeCell ref="A123:E123"/>
    <mergeCell ref="A125:E125"/>
    <mergeCell ref="A127:E127"/>
    <mergeCell ref="A129:E129"/>
    <mergeCell ref="A131:E131"/>
    <mergeCell ref="A133:E133"/>
    <mergeCell ref="A111:E111"/>
    <mergeCell ref="A113:E113"/>
    <mergeCell ref="B115:D115"/>
    <mergeCell ref="A117:E117"/>
    <mergeCell ref="A119:E119"/>
    <mergeCell ref="A121:E121"/>
    <mergeCell ref="A100:E100"/>
    <mergeCell ref="A102:E102"/>
    <mergeCell ref="A104:E104"/>
    <mergeCell ref="A105:E105"/>
    <mergeCell ref="A107:E107"/>
    <mergeCell ref="A109:E109"/>
    <mergeCell ref="B92:D92"/>
    <mergeCell ref="A96:D96"/>
    <mergeCell ref="A98:E98"/>
    <mergeCell ref="A85:E85"/>
    <mergeCell ref="A86:E86"/>
    <mergeCell ref="B88:E88"/>
    <mergeCell ref="A90:E90"/>
    <mergeCell ref="A94:E94"/>
    <mergeCell ref="A73:E73"/>
    <mergeCell ref="A75:E75"/>
    <mergeCell ref="A77:E77"/>
    <mergeCell ref="A79:E79"/>
    <mergeCell ref="A81:E81"/>
    <mergeCell ref="A83:E83"/>
    <mergeCell ref="B61:E61"/>
    <mergeCell ref="A63:E63"/>
    <mergeCell ref="A65:E65"/>
    <mergeCell ref="A67:E67"/>
    <mergeCell ref="A69:E69"/>
    <mergeCell ref="A71:E71"/>
    <mergeCell ref="A39:C39"/>
    <mergeCell ref="A40:C40"/>
    <mergeCell ref="A41:C41"/>
    <mergeCell ref="A43:E43"/>
    <mergeCell ref="A55:D55"/>
    <mergeCell ref="A57:E57"/>
    <mergeCell ref="A45:E45"/>
    <mergeCell ref="A47:E47"/>
    <mergeCell ref="A49:C49"/>
    <mergeCell ref="A33:C33"/>
    <mergeCell ref="A34:E34"/>
    <mergeCell ref="A35:E35"/>
    <mergeCell ref="A1:H1"/>
    <mergeCell ref="A3:E3"/>
    <mergeCell ref="A5:E5"/>
    <mergeCell ref="A6:A7"/>
    <mergeCell ref="B6:B7"/>
  </mergeCells>
  <printOptions/>
  <pageMargins left="0.75" right="0.75" top="1" bottom="1" header="0.5" footer="0.5"/>
  <pageSetup horizontalDpi="600" verticalDpi="600" orientation="portrait" r:id="rId2"/>
  <rowBreaks count="3" manualBreakCount="3">
    <brk id="33" max="4" man="1"/>
    <brk id="150" max="4" man="1"/>
    <brk id="156" max="4" man="1"/>
  </rowBreaks>
  <drawing r:id="rId1"/>
</worksheet>
</file>

<file path=xl/worksheets/sheet16.xml><?xml version="1.0" encoding="utf-8"?>
<worksheet xmlns="http://schemas.openxmlformats.org/spreadsheetml/2006/main" xmlns:r="http://schemas.openxmlformats.org/officeDocument/2006/relationships">
  <dimension ref="A1:BE47"/>
  <sheetViews>
    <sheetView view="pageBreakPreview" zoomScale="60" zoomScalePageLayoutView="0" workbookViewId="0" topLeftCell="A1">
      <selection activeCell="BA56" sqref="BA56"/>
    </sheetView>
  </sheetViews>
  <sheetFormatPr defaultColWidth="9.140625" defaultRowHeight="12.75"/>
  <cols>
    <col min="1" max="1" width="2.7109375" style="0" customWidth="1"/>
    <col min="2" max="2" width="20.8515625" style="0" hidden="1" customWidth="1"/>
    <col min="3" max="3" width="14.57421875" style="0" hidden="1" customWidth="1"/>
    <col min="4" max="5" width="14.00390625" style="0" hidden="1" customWidth="1"/>
    <col min="6" max="6" width="14.7109375" style="0" hidden="1" customWidth="1"/>
    <col min="7" max="7" width="15.8515625" style="0" hidden="1" customWidth="1"/>
    <col min="8" max="8" width="14.140625" style="0" hidden="1" customWidth="1"/>
    <col min="9" max="9" width="4.00390625" style="0" hidden="1" customWidth="1"/>
    <col min="10" max="10" width="15.00390625" style="0" hidden="1" customWidth="1"/>
    <col min="11" max="11" width="13.8515625" style="0" hidden="1" customWidth="1"/>
    <col min="12" max="12" width="9.57421875" style="0" hidden="1" customWidth="1"/>
    <col min="13" max="13" width="11.8515625" style="0" hidden="1" customWidth="1"/>
    <col min="14" max="14" width="10.00390625" style="0" hidden="1" customWidth="1"/>
    <col min="15" max="15" width="11.8515625" style="0" hidden="1" customWidth="1"/>
    <col min="16" max="17" width="10.57421875" style="0" hidden="1" customWidth="1"/>
    <col min="18" max="18" width="15.140625" style="0" hidden="1" customWidth="1"/>
    <col min="19" max="19" width="14.00390625" style="0" hidden="1" customWidth="1"/>
    <col min="20" max="20" width="5.00390625" style="0" hidden="1" customWidth="1"/>
    <col min="21" max="21" width="17.8515625" style="0" hidden="1" customWidth="1"/>
    <col min="22" max="22" width="14.421875" style="0" hidden="1" customWidth="1"/>
    <col min="23" max="23" width="11.421875" style="0" hidden="1" customWidth="1"/>
    <col min="24" max="24" width="11.00390625" style="0" hidden="1" customWidth="1"/>
    <col min="25" max="25" width="12.140625" style="0" hidden="1" customWidth="1"/>
    <col min="26" max="26" width="12.28125" style="0" hidden="1" customWidth="1"/>
    <col min="27" max="27" width="9.57421875" style="0" hidden="1" customWidth="1"/>
    <col min="28" max="28" width="4.00390625" style="0" hidden="1" customWidth="1"/>
    <col min="29" max="29" width="17.28125" style="0" hidden="1" customWidth="1"/>
    <col min="30" max="30" width="11.140625" style="0" hidden="1" customWidth="1"/>
    <col min="31" max="31" width="12.57421875" style="0" hidden="1" customWidth="1"/>
    <col min="32" max="32" width="9.28125" style="0" hidden="1" customWidth="1"/>
    <col min="33" max="34" width="10.8515625" style="0" hidden="1" customWidth="1"/>
    <col min="35" max="35" width="11.140625" style="0" hidden="1" customWidth="1"/>
    <col min="36" max="36" width="10.140625" style="0" hidden="1" customWidth="1"/>
    <col min="37" max="37" width="10.00390625" style="0" hidden="1" customWidth="1"/>
    <col min="38" max="38" width="10.421875" style="0" hidden="1" customWidth="1"/>
    <col min="39" max="39" width="6.28125" style="0" customWidth="1"/>
    <col min="40" max="40" width="18.140625" style="0" customWidth="1"/>
    <col min="41" max="41" width="12.00390625" style="0" customWidth="1"/>
    <col min="42" max="45" width="10.8515625" style="0" bestFit="1" customWidth="1"/>
    <col min="46" max="46" width="12.28125" style="0" customWidth="1"/>
    <col min="47" max="47" width="7.8515625" style="146" customWidth="1"/>
    <col min="48" max="48" width="14.00390625" style="0" customWidth="1"/>
    <col min="49" max="49" width="13.7109375" style="0" bestFit="1" customWidth="1"/>
    <col min="50" max="50" width="12.28125" style="0" bestFit="1" customWidth="1"/>
    <col min="51" max="53" width="10.8515625" style="0" bestFit="1" customWidth="1"/>
    <col min="54" max="54" width="9.421875" style="0" bestFit="1" customWidth="1"/>
    <col min="55" max="55" width="10.8515625" style="0" bestFit="1" customWidth="1"/>
    <col min="56" max="57" width="13.7109375" style="0" bestFit="1" customWidth="1"/>
  </cols>
  <sheetData>
    <row r="1" spans="1:57" s="1" customFormat="1" ht="30" customHeight="1">
      <c r="A1" s="1081" t="s">
        <v>1600</v>
      </c>
      <c r="B1" s="1081"/>
      <c r="C1" s="1081"/>
      <c r="D1" s="1081"/>
      <c r="E1" s="1081"/>
      <c r="F1" s="1081"/>
      <c r="G1" s="1081"/>
      <c r="H1" s="1081"/>
      <c r="I1" s="1232" t="s">
        <v>1601</v>
      </c>
      <c r="J1" s="1232"/>
      <c r="K1" s="1232"/>
      <c r="L1" s="1232"/>
      <c r="M1" s="1232"/>
      <c r="N1" s="1232"/>
      <c r="O1" s="1232"/>
      <c r="P1" s="1232"/>
      <c r="Q1" s="1232"/>
      <c r="R1" s="1232"/>
      <c r="S1" s="1232"/>
      <c r="T1" s="196"/>
      <c r="U1" s="1182" t="s">
        <v>1602</v>
      </c>
      <c r="V1" s="1182"/>
      <c r="W1" s="1182"/>
      <c r="X1" s="1182"/>
      <c r="Y1" s="1182"/>
      <c r="Z1" s="1182"/>
      <c r="AA1" s="1182"/>
      <c r="AB1" s="196"/>
      <c r="AC1" s="196"/>
      <c r="AD1" s="1081" t="s">
        <v>1603</v>
      </c>
      <c r="AE1" s="1205"/>
      <c r="AF1" s="1205"/>
      <c r="AG1" s="1205"/>
      <c r="AH1" s="1205"/>
      <c r="AI1" s="1205"/>
      <c r="AJ1" s="1205"/>
      <c r="AK1" s="1205"/>
      <c r="AL1" s="1205"/>
      <c r="AM1" s="1081" t="s">
        <v>1604</v>
      </c>
      <c r="AN1" s="1081"/>
      <c r="AO1" s="1081"/>
      <c r="AP1" s="1081"/>
      <c r="AQ1" s="1081"/>
      <c r="AR1" s="1081"/>
      <c r="AS1" s="1081"/>
      <c r="AT1" s="1081"/>
      <c r="AU1" s="1232" t="s">
        <v>1605</v>
      </c>
      <c r="AV1" s="1232"/>
      <c r="AW1" s="1232"/>
      <c r="AX1" s="1232"/>
      <c r="AY1" s="1232"/>
      <c r="AZ1" s="1232"/>
      <c r="BA1" s="1232"/>
      <c r="BB1" s="1232"/>
      <c r="BC1" s="1232"/>
      <c r="BD1" s="1232"/>
      <c r="BE1" s="1232"/>
    </row>
    <row r="2" spans="1:57" s="1" customFormat="1" ht="22.5" customHeight="1">
      <c r="A2" s="194"/>
      <c r="B2" s="194"/>
      <c r="C2" s="194"/>
      <c r="D2" s="194"/>
      <c r="E2" s="194"/>
      <c r="F2" s="194"/>
      <c r="G2" s="194"/>
      <c r="H2" s="194"/>
      <c r="I2" s="1151" t="s">
        <v>1606</v>
      </c>
      <c r="J2" s="1151"/>
      <c r="K2" s="1151"/>
      <c r="L2" s="1151"/>
      <c r="M2" s="1151"/>
      <c r="N2" s="1151"/>
      <c r="O2" s="1151"/>
      <c r="P2" s="1151"/>
      <c r="Q2" s="1151"/>
      <c r="R2" s="1151"/>
      <c r="S2" s="1151"/>
      <c r="T2" s="194"/>
      <c r="U2" s="1182"/>
      <c r="V2" s="1182"/>
      <c r="W2" s="1182"/>
      <c r="X2" s="1182"/>
      <c r="Y2" s="1182"/>
      <c r="Z2" s="1182"/>
      <c r="AA2" s="1182"/>
      <c r="AB2" s="194"/>
      <c r="AC2" s="194"/>
      <c r="AD2" s="1151"/>
      <c r="AE2" s="1151"/>
      <c r="AF2" s="1233"/>
      <c r="AG2" s="1151"/>
      <c r="AH2" s="1151"/>
      <c r="AI2" s="1151"/>
      <c r="AJ2" s="1151"/>
      <c r="AK2" s="1151"/>
      <c r="AL2" s="1151"/>
      <c r="AM2" s="194"/>
      <c r="AN2" s="194"/>
      <c r="AO2" s="194"/>
      <c r="AP2" s="194"/>
      <c r="AQ2" s="194"/>
      <c r="AR2" s="194" t="s">
        <v>1607</v>
      </c>
      <c r="AS2" s="194"/>
      <c r="AT2" s="194"/>
      <c r="AU2" s="1151" t="s">
        <v>1608</v>
      </c>
      <c r="AV2" s="1151"/>
      <c r="AW2" s="1151"/>
      <c r="AX2" s="1151"/>
      <c r="AY2" s="1151"/>
      <c r="AZ2" s="1151"/>
      <c r="BA2" s="1151"/>
      <c r="BB2" s="1151"/>
      <c r="BC2" s="1151"/>
      <c r="BD2" s="1151"/>
      <c r="BE2" s="1151"/>
    </row>
    <row r="3" spans="8:57" ht="12.75" customHeight="1">
      <c r="H3" s="66" t="s">
        <v>1609</v>
      </c>
      <c r="N3" s="1234" t="s">
        <v>1610</v>
      </c>
      <c r="O3" s="1234"/>
      <c r="P3" s="1234"/>
      <c r="Q3" s="1234"/>
      <c r="R3" s="1234"/>
      <c r="S3" s="1234"/>
      <c r="V3" s="1235" t="s">
        <v>1611</v>
      </c>
      <c r="W3" s="1235"/>
      <c r="X3" s="1235"/>
      <c r="Y3" s="1235"/>
      <c r="Z3" s="1235"/>
      <c r="AA3" s="1235"/>
      <c r="AE3" s="66"/>
      <c r="AF3" s="1235" t="s">
        <v>1611</v>
      </c>
      <c r="AG3" s="1235"/>
      <c r="AH3" s="1235"/>
      <c r="AI3" s="1235"/>
      <c r="AJ3" s="1235"/>
      <c r="AK3" s="1235"/>
      <c r="AL3" s="1235"/>
      <c r="AT3" s="66" t="s">
        <v>1609</v>
      </c>
      <c r="AZ3" s="1234" t="s">
        <v>1610</v>
      </c>
      <c r="BA3" s="1234"/>
      <c r="BB3" s="1234"/>
      <c r="BC3" s="1234"/>
      <c r="BD3" s="1234"/>
      <c r="BE3" s="1234"/>
    </row>
    <row r="4" spans="1:57" ht="12.75" customHeight="1">
      <c r="A4" s="1123" t="s">
        <v>804</v>
      </c>
      <c r="B4" s="1236" t="s">
        <v>1612</v>
      </c>
      <c r="C4" s="1187" t="s">
        <v>1613</v>
      </c>
      <c r="D4" s="1208"/>
      <c r="E4" s="1208"/>
      <c r="F4" s="1208"/>
      <c r="G4" s="1208"/>
      <c r="H4" s="1188"/>
      <c r="I4" s="1123" t="s">
        <v>804</v>
      </c>
      <c r="J4" s="1236" t="s">
        <v>1612</v>
      </c>
      <c r="K4" s="1187" t="s">
        <v>1614</v>
      </c>
      <c r="L4" s="1208"/>
      <c r="M4" s="1208"/>
      <c r="N4" s="1208"/>
      <c r="O4" s="1208"/>
      <c r="P4" s="1208"/>
      <c r="Q4" s="1208"/>
      <c r="R4" s="1208"/>
      <c r="S4" s="1188"/>
      <c r="T4" s="1123" t="s">
        <v>804</v>
      </c>
      <c r="U4" s="1236" t="s">
        <v>1612</v>
      </c>
      <c r="V4" s="1187" t="s">
        <v>1613</v>
      </c>
      <c r="W4" s="1208"/>
      <c r="X4" s="1208"/>
      <c r="Y4" s="1208"/>
      <c r="Z4" s="1208"/>
      <c r="AA4" s="1188"/>
      <c r="AB4" s="1123" t="s">
        <v>804</v>
      </c>
      <c r="AC4" s="1236" t="s">
        <v>1612</v>
      </c>
      <c r="AD4" s="1187" t="s">
        <v>1614</v>
      </c>
      <c r="AE4" s="1208"/>
      <c r="AF4" s="1208"/>
      <c r="AG4" s="1208"/>
      <c r="AH4" s="1208"/>
      <c r="AI4" s="1208"/>
      <c r="AJ4" s="1208"/>
      <c r="AK4" s="1208"/>
      <c r="AL4" s="1188"/>
      <c r="AM4" s="1123" t="s">
        <v>804</v>
      </c>
      <c r="AN4" s="1236" t="s">
        <v>1612</v>
      </c>
      <c r="AO4" s="1187" t="s">
        <v>1613</v>
      </c>
      <c r="AP4" s="1208"/>
      <c r="AQ4" s="1208"/>
      <c r="AR4" s="1208"/>
      <c r="AS4" s="1208"/>
      <c r="AT4" s="1188"/>
      <c r="AU4" s="1123" t="s">
        <v>804</v>
      </c>
      <c r="AV4" s="1236" t="s">
        <v>1612</v>
      </c>
      <c r="AW4" s="1187" t="s">
        <v>1614</v>
      </c>
      <c r="AX4" s="1208"/>
      <c r="AY4" s="1208"/>
      <c r="AZ4" s="1208"/>
      <c r="BA4" s="1208"/>
      <c r="BB4" s="1208"/>
      <c r="BC4" s="1208"/>
      <c r="BD4" s="1208"/>
      <c r="BE4" s="1188"/>
    </row>
    <row r="5" spans="1:57" s="36" customFormat="1" ht="81" customHeight="1">
      <c r="A5" s="1125"/>
      <c r="B5" s="1237"/>
      <c r="C5" s="82" t="s">
        <v>1615</v>
      </c>
      <c r="D5" s="68" t="s">
        <v>1616</v>
      </c>
      <c r="E5" s="68" t="s">
        <v>1617</v>
      </c>
      <c r="F5" s="68" t="s">
        <v>1618</v>
      </c>
      <c r="G5" s="154" t="s">
        <v>1619</v>
      </c>
      <c r="H5" s="68" t="s">
        <v>1620</v>
      </c>
      <c r="I5" s="1124"/>
      <c r="J5" s="1238"/>
      <c r="K5" s="68" t="s">
        <v>1621</v>
      </c>
      <c r="L5" s="68" t="s">
        <v>1622</v>
      </c>
      <c r="M5" s="68" t="s">
        <v>1623</v>
      </c>
      <c r="N5" s="68" t="s">
        <v>1624</v>
      </c>
      <c r="O5" s="68" t="s">
        <v>1625</v>
      </c>
      <c r="P5" s="68" t="s">
        <v>1626</v>
      </c>
      <c r="Q5" s="68" t="s">
        <v>711</v>
      </c>
      <c r="R5" s="68" t="s">
        <v>1627</v>
      </c>
      <c r="S5" s="68" t="s">
        <v>1628</v>
      </c>
      <c r="T5" s="1124"/>
      <c r="U5" s="1238"/>
      <c r="V5" s="865" t="s">
        <v>1629</v>
      </c>
      <c r="W5" s="68" t="s">
        <v>1616</v>
      </c>
      <c r="X5" s="68" t="s">
        <v>1617</v>
      </c>
      <c r="Y5" s="68" t="s">
        <v>1618</v>
      </c>
      <c r="Z5" s="154" t="s">
        <v>1619</v>
      </c>
      <c r="AA5" s="68" t="s">
        <v>1620</v>
      </c>
      <c r="AB5" s="1124"/>
      <c r="AC5" s="1238"/>
      <c r="AD5" s="68" t="s">
        <v>1621</v>
      </c>
      <c r="AE5" s="68" t="s">
        <v>1622</v>
      </c>
      <c r="AF5" s="68" t="s">
        <v>1623</v>
      </c>
      <c r="AG5" s="68" t="s">
        <v>1624</v>
      </c>
      <c r="AH5" s="68" t="s">
        <v>1625</v>
      </c>
      <c r="AI5" s="68" t="s">
        <v>1626</v>
      </c>
      <c r="AJ5" s="68" t="s">
        <v>711</v>
      </c>
      <c r="AK5" s="68" t="s">
        <v>1627</v>
      </c>
      <c r="AL5" s="68" t="s">
        <v>1628</v>
      </c>
      <c r="AM5" s="1125"/>
      <c r="AN5" s="1237"/>
      <c r="AO5" s="82" t="s">
        <v>1615</v>
      </c>
      <c r="AP5" s="68" t="s">
        <v>1616</v>
      </c>
      <c r="AQ5" s="68" t="s">
        <v>1617</v>
      </c>
      <c r="AR5" s="68" t="s">
        <v>1618</v>
      </c>
      <c r="AS5" s="154" t="s">
        <v>1619</v>
      </c>
      <c r="AT5" s="68" t="s">
        <v>1620</v>
      </c>
      <c r="AU5" s="1124"/>
      <c r="AV5" s="1238"/>
      <c r="AW5" s="68" t="s">
        <v>1621</v>
      </c>
      <c r="AX5" s="68" t="s">
        <v>1622</v>
      </c>
      <c r="AY5" s="68" t="s">
        <v>1623</v>
      </c>
      <c r="AZ5" s="68" t="s">
        <v>1624</v>
      </c>
      <c r="BA5" s="68" t="s">
        <v>1625</v>
      </c>
      <c r="BB5" s="68" t="s">
        <v>1626</v>
      </c>
      <c r="BC5" s="68" t="s">
        <v>711</v>
      </c>
      <c r="BD5" s="68" t="s">
        <v>1627</v>
      </c>
      <c r="BE5" s="68" t="s">
        <v>1628</v>
      </c>
    </row>
    <row r="6" spans="1:57" ht="12.75">
      <c r="A6" s="67">
        <v>1</v>
      </c>
      <c r="B6" s="67">
        <v>2</v>
      </c>
      <c r="C6" s="67">
        <v>3</v>
      </c>
      <c r="D6" s="67">
        <v>4</v>
      </c>
      <c r="E6" s="67">
        <v>5</v>
      </c>
      <c r="F6" s="67">
        <v>6</v>
      </c>
      <c r="G6" s="67">
        <v>7</v>
      </c>
      <c r="H6" s="67">
        <v>8</v>
      </c>
      <c r="I6" s="67">
        <v>1</v>
      </c>
      <c r="J6" s="67">
        <v>2</v>
      </c>
      <c r="K6" s="67">
        <v>9</v>
      </c>
      <c r="L6" s="67">
        <v>10</v>
      </c>
      <c r="M6" s="67">
        <v>11</v>
      </c>
      <c r="N6" s="67">
        <v>12</v>
      </c>
      <c r="O6" s="67">
        <v>13</v>
      </c>
      <c r="P6" s="67">
        <v>14</v>
      </c>
      <c r="Q6" s="67">
        <v>15</v>
      </c>
      <c r="R6" s="67">
        <v>16</v>
      </c>
      <c r="S6" s="67">
        <v>17</v>
      </c>
      <c r="T6" s="67">
        <v>1</v>
      </c>
      <c r="U6" s="67">
        <v>2</v>
      </c>
      <c r="V6" s="539">
        <v>3</v>
      </c>
      <c r="W6" s="637">
        <v>4</v>
      </c>
      <c r="X6" s="637">
        <v>5</v>
      </c>
      <c r="Y6" s="637">
        <v>6</v>
      </c>
      <c r="Z6" s="637">
        <v>7</v>
      </c>
      <c r="AA6" s="539">
        <v>8</v>
      </c>
      <c r="AB6" s="67">
        <v>1</v>
      </c>
      <c r="AC6" s="67">
        <v>2</v>
      </c>
      <c r="AD6" s="637">
        <v>9</v>
      </c>
      <c r="AE6" s="637">
        <v>10</v>
      </c>
      <c r="AF6" s="637">
        <v>11</v>
      </c>
      <c r="AG6" s="637">
        <v>12</v>
      </c>
      <c r="AH6" s="637">
        <v>13</v>
      </c>
      <c r="AI6" s="637">
        <v>14</v>
      </c>
      <c r="AJ6" s="637">
        <v>15</v>
      </c>
      <c r="AK6" s="637">
        <v>16</v>
      </c>
      <c r="AL6" s="637">
        <v>17</v>
      </c>
      <c r="AM6" s="67">
        <v>1</v>
      </c>
      <c r="AN6" s="67">
        <v>2</v>
      </c>
      <c r="AO6" s="67">
        <v>3</v>
      </c>
      <c r="AP6" s="67">
        <v>4</v>
      </c>
      <c r="AQ6" s="67">
        <v>5</v>
      </c>
      <c r="AR6" s="67">
        <v>6</v>
      </c>
      <c r="AS6" s="67">
        <v>7</v>
      </c>
      <c r="AT6" s="67">
        <v>8</v>
      </c>
      <c r="AU6" s="67">
        <v>1</v>
      </c>
      <c r="AV6" s="67">
        <v>2</v>
      </c>
      <c r="AW6" s="67">
        <v>9</v>
      </c>
      <c r="AX6" s="67">
        <v>10</v>
      </c>
      <c r="AY6" s="67">
        <v>11</v>
      </c>
      <c r="AZ6" s="67">
        <v>12</v>
      </c>
      <c r="BA6" s="67">
        <v>13</v>
      </c>
      <c r="BB6" s="67">
        <v>14</v>
      </c>
      <c r="BC6" s="67">
        <v>15</v>
      </c>
      <c r="BD6" s="67">
        <v>16</v>
      </c>
      <c r="BE6" s="67">
        <v>17</v>
      </c>
    </row>
    <row r="7" spans="1:57" ht="23.25" customHeight="1">
      <c r="A7" s="9">
        <v>1</v>
      </c>
      <c r="B7" s="3" t="s">
        <v>1630</v>
      </c>
      <c r="C7" s="7">
        <v>30928</v>
      </c>
      <c r="D7" s="952">
        <v>33518</v>
      </c>
      <c r="E7" s="7">
        <v>24891</v>
      </c>
      <c r="F7" s="6">
        <v>7376</v>
      </c>
      <c r="G7" s="7">
        <v>58700</v>
      </c>
      <c r="H7" s="913">
        <f aca="true" t="shared" si="0" ref="H7:H29">SUM(C7:G7)</f>
        <v>155413</v>
      </c>
      <c r="I7" s="696">
        <v>1</v>
      </c>
      <c r="J7" s="4" t="s">
        <v>1630</v>
      </c>
      <c r="K7" s="6">
        <v>1202828</v>
      </c>
      <c r="L7" s="329">
        <v>201612</v>
      </c>
      <c r="M7" s="329">
        <v>21038</v>
      </c>
      <c r="N7" s="329" t="s">
        <v>784</v>
      </c>
      <c r="O7" s="902">
        <v>28754</v>
      </c>
      <c r="P7" s="902">
        <v>18479</v>
      </c>
      <c r="Q7" s="329">
        <v>4544</v>
      </c>
      <c r="R7" s="749">
        <f aca="true" t="shared" si="1" ref="R7:R29">SUM(K7:Q7)</f>
        <v>1477255</v>
      </c>
      <c r="S7" s="953">
        <f>H7+R7</f>
        <v>1632668</v>
      </c>
      <c r="T7" s="954">
        <v>1</v>
      </c>
      <c r="U7" s="3" t="s">
        <v>1630</v>
      </c>
      <c r="V7" s="955">
        <v>8809</v>
      </c>
      <c r="W7" s="956">
        <v>10251</v>
      </c>
      <c r="X7" s="956">
        <v>15016</v>
      </c>
      <c r="Y7" s="956">
        <v>4845</v>
      </c>
      <c r="Z7" s="956">
        <v>42354</v>
      </c>
      <c r="AA7" s="3">
        <f>SUM(V7:Z7)</f>
        <v>81275</v>
      </c>
      <c r="AB7" s="398">
        <v>1</v>
      </c>
      <c r="AC7" s="4" t="s">
        <v>1630</v>
      </c>
      <c r="AD7" s="902">
        <v>758412</v>
      </c>
      <c r="AE7" s="902">
        <v>125869</v>
      </c>
      <c r="AF7" s="902">
        <v>10113</v>
      </c>
      <c r="AG7" s="329" t="s">
        <v>784</v>
      </c>
      <c r="AH7" s="902">
        <v>109</v>
      </c>
      <c r="AI7" s="902">
        <v>172</v>
      </c>
      <c r="AJ7" s="902">
        <v>1784</v>
      </c>
      <c r="AK7" s="902">
        <v>896459</v>
      </c>
      <c r="AL7" s="329">
        <f>AA7+AK7</f>
        <v>977734</v>
      </c>
      <c r="AM7" s="9">
        <v>1</v>
      </c>
      <c r="AN7" s="3" t="s">
        <v>1630</v>
      </c>
      <c r="AO7" s="7">
        <v>31651</v>
      </c>
      <c r="AP7" s="952">
        <v>37071</v>
      </c>
      <c r="AQ7" s="7">
        <v>25457</v>
      </c>
      <c r="AR7" s="6">
        <v>8027</v>
      </c>
      <c r="AS7" s="7">
        <v>77896</v>
      </c>
      <c r="AT7" s="913">
        <f aca="true" t="shared" si="2" ref="AT7:AT29">SUM(AO7:AS7)</f>
        <v>180102</v>
      </c>
      <c r="AU7" s="111">
        <v>1</v>
      </c>
      <c r="AV7" s="4" t="s">
        <v>1630</v>
      </c>
      <c r="AW7" s="6">
        <v>1307107</v>
      </c>
      <c r="AX7" s="329">
        <v>216782</v>
      </c>
      <c r="AY7" s="329">
        <v>21704</v>
      </c>
      <c r="AZ7" s="329" t="s">
        <v>784</v>
      </c>
      <c r="BA7" s="902">
        <v>30236</v>
      </c>
      <c r="BB7" s="902">
        <v>19182</v>
      </c>
      <c r="BC7" s="329">
        <v>5115</v>
      </c>
      <c r="BD7" s="749">
        <f aca="true" t="shared" si="3" ref="BD7:BD29">SUM(AW7:BC7)</f>
        <v>1600126</v>
      </c>
      <c r="BE7" s="953">
        <f>AT7+BD7</f>
        <v>1780228</v>
      </c>
    </row>
    <row r="8" spans="1:57" ht="12.75">
      <c r="A8" s="9">
        <v>2</v>
      </c>
      <c r="B8" s="4" t="s">
        <v>298</v>
      </c>
      <c r="C8" s="7">
        <v>66263</v>
      </c>
      <c r="D8" s="6">
        <v>23800</v>
      </c>
      <c r="E8" s="7">
        <v>13234</v>
      </c>
      <c r="F8" s="6">
        <v>24111</v>
      </c>
      <c r="G8" s="7">
        <v>80810</v>
      </c>
      <c r="H8" s="913">
        <f t="shared" si="0"/>
        <v>208218</v>
      </c>
      <c r="I8" s="696">
        <v>2</v>
      </c>
      <c r="J8" s="4" t="s">
        <v>1631</v>
      </c>
      <c r="K8" s="6">
        <v>1639782</v>
      </c>
      <c r="L8" s="329">
        <v>326803</v>
      </c>
      <c r="M8" s="329">
        <v>8043</v>
      </c>
      <c r="N8" s="329">
        <v>20787</v>
      </c>
      <c r="O8" s="902">
        <v>10939</v>
      </c>
      <c r="P8" s="902">
        <v>9903</v>
      </c>
      <c r="Q8" s="329">
        <v>8453</v>
      </c>
      <c r="R8" s="749">
        <f t="shared" si="1"/>
        <v>2024710</v>
      </c>
      <c r="S8" s="953">
        <f aca="true" t="shared" si="4" ref="S8:S29">H8+R8</f>
        <v>2232928</v>
      </c>
      <c r="T8" s="696">
        <v>2</v>
      </c>
      <c r="U8" s="4" t="s">
        <v>298</v>
      </c>
      <c r="V8" s="127">
        <v>28482</v>
      </c>
      <c r="W8" s="902">
        <v>21372</v>
      </c>
      <c r="X8" s="902">
        <v>12330</v>
      </c>
      <c r="Y8" s="902">
        <v>16250</v>
      </c>
      <c r="Z8" s="902">
        <v>74160</v>
      </c>
      <c r="AA8" s="4">
        <f aca="true" t="shared" si="5" ref="AA8:AA29">SUM(V8:Z8)</f>
        <v>152594</v>
      </c>
      <c r="AB8" s="398">
        <v>2</v>
      </c>
      <c r="AC8" s="4" t="s">
        <v>298</v>
      </c>
      <c r="AD8" s="902">
        <v>1325317</v>
      </c>
      <c r="AE8" s="902">
        <v>237988</v>
      </c>
      <c r="AF8" s="902">
        <v>7081</v>
      </c>
      <c r="AG8" s="902">
        <v>16471</v>
      </c>
      <c r="AH8" s="902">
        <v>8847</v>
      </c>
      <c r="AI8" s="902">
        <v>7383</v>
      </c>
      <c r="AJ8" s="902">
        <v>15249</v>
      </c>
      <c r="AK8" s="902">
        <v>1618336</v>
      </c>
      <c r="AL8" s="329">
        <f aca="true" t="shared" si="6" ref="AL8:AL29">AA8+AK8</f>
        <v>1770930</v>
      </c>
      <c r="AM8" s="9">
        <v>2</v>
      </c>
      <c r="AN8" s="4" t="s">
        <v>298</v>
      </c>
      <c r="AO8" s="7">
        <v>93889</v>
      </c>
      <c r="AP8" s="6">
        <v>31863</v>
      </c>
      <c r="AQ8" s="7">
        <v>14085</v>
      </c>
      <c r="AR8" s="6">
        <v>32370</v>
      </c>
      <c r="AS8" s="7">
        <v>81502</v>
      </c>
      <c r="AT8" s="913">
        <f t="shared" si="2"/>
        <v>253709</v>
      </c>
      <c r="AU8" s="111">
        <v>2</v>
      </c>
      <c r="AV8" s="4" t="s">
        <v>1631</v>
      </c>
      <c r="AW8" s="6">
        <v>1896907</v>
      </c>
      <c r="AX8" s="329">
        <v>400476</v>
      </c>
      <c r="AY8" s="329">
        <v>5147</v>
      </c>
      <c r="AZ8" s="329">
        <v>22132</v>
      </c>
      <c r="BA8" s="902">
        <v>14177</v>
      </c>
      <c r="BB8" s="902">
        <v>12670</v>
      </c>
      <c r="BC8" s="329">
        <v>12147</v>
      </c>
      <c r="BD8" s="749">
        <f t="shared" si="3"/>
        <v>2363656</v>
      </c>
      <c r="BE8" s="953">
        <f aca="true" t="shared" si="7" ref="BE8:BE29">AT8+BD8</f>
        <v>2617365</v>
      </c>
    </row>
    <row r="9" spans="1:57" ht="12.75">
      <c r="A9" s="9">
        <v>3</v>
      </c>
      <c r="B9" s="4" t="s">
        <v>1632</v>
      </c>
      <c r="C9" s="7">
        <v>4622</v>
      </c>
      <c r="D9" s="6">
        <v>5232</v>
      </c>
      <c r="E9" s="7">
        <v>2759</v>
      </c>
      <c r="F9" s="6">
        <v>8202</v>
      </c>
      <c r="G9" s="7">
        <v>10127</v>
      </c>
      <c r="H9" s="913">
        <f t="shared" si="0"/>
        <v>30942</v>
      </c>
      <c r="I9" s="696">
        <v>3</v>
      </c>
      <c r="J9" s="4" t="s">
        <v>1632</v>
      </c>
      <c r="K9" s="6">
        <v>347571</v>
      </c>
      <c r="L9" s="329">
        <v>31815</v>
      </c>
      <c r="M9" s="329">
        <v>2973</v>
      </c>
      <c r="N9" s="329" t="s">
        <v>784</v>
      </c>
      <c r="O9" s="902">
        <v>10034</v>
      </c>
      <c r="P9" s="902">
        <v>3961</v>
      </c>
      <c r="Q9" s="329">
        <v>680</v>
      </c>
      <c r="R9" s="749">
        <f t="shared" si="1"/>
        <v>397034</v>
      </c>
      <c r="S9" s="953">
        <f t="shared" si="4"/>
        <v>427976</v>
      </c>
      <c r="T9" s="696">
        <v>3</v>
      </c>
      <c r="U9" s="4" t="s">
        <v>1632</v>
      </c>
      <c r="V9" s="127">
        <v>4241</v>
      </c>
      <c r="W9" s="902">
        <v>4109</v>
      </c>
      <c r="X9" s="902">
        <v>2637</v>
      </c>
      <c r="Y9" s="902">
        <v>6107</v>
      </c>
      <c r="Z9" s="902">
        <v>9566</v>
      </c>
      <c r="AA9" s="17">
        <f t="shared" si="5"/>
        <v>26660</v>
      </c>
      <c r="AB9" s="696">
        <v>3</v>
      </c>
      <c r="AC9" s="4" t="s">
        <v>1632</v>
      </c>
      <c r="AD9" s="902">
        <v>292522</v>
      </c>
      <c r="AE9" s="902">
        <v>24916</v>
      </c>
      <c r="AF9" s="902">
        <v>3044</v>
      </c>
      <c r="AG9" s="329" t="s">
        <v>784</v>
      </c>
      <c r="AH9" s="902">
        <v>9512</v>
      </c>
      <c r="AI9" s="902">
        <v>3548</v>
      </c>
      <c r="AJ9" s="902">
        <v>651</v>
      </c>
      <c r="AK9" s="902">
        <v>334193</v>
      </c>
      <c r="AL9" s="329">
        <f t="shared" si="6"/>
        <v>360853</v>
      </c>
      <c r="AM9" s="9">
        <v>3</v>
      </c>
      <c r="AN9" s="4" t="s">
        <v>1632</v>
      </c>
      <c r="AO9" s="7">
        <v>4889</v>
      </c>
      <c r="AP9" s="6">
        <v>6147</v>
      </c>
      <c r="AQ9" s="7">
        <v>2939</v>
      </c>
      <c r="AR9" s="6">
        <v>8998</v>
      </c>
      <c r="AS9" s="7">
        <v>10954</v>
      </c>
      <c r="AT9" s="913">
        <f t="shared" si="2"/>
        <v>33927</v>
      </c>
      <c r="AU9" s="111">
        <v>3</v>
      </c>
      <c r="AV9" s="4" t="s">
        <v>1632</v>
      </c>
      <c r="AW9" s="6">
        <v>387308</v>
      </c>
      <c r="AX9" s="329">
        <v>37015</v>
      </c>
      <c r="AY9" s="329">
        <v>2816</v>
      </c>
      <c r="AZ9" s="329" t="s">
        <v>784</v>
      </c>
      <c r="BA9" s="902">
        <v>10132</v>
      </c>
      <c r="BB9" s="902">
        <v>4110</v>
      </c>
      <c r="BC9" s="329">
        <v>396</v>
      </c>
      <c r="BD9" s="749">
        <f t="shared" si="3"/>
        <v>441777</v>
      </c>
      <c r="BE9" s="953">
        <f t="shared" si="7"/>
        <v>475704</v>
      </c>
    </row>
    <row r="10" spans="1:57" ht="12.75">
      <c r="A10" s="9">
        <v>4</v>
      </c>
      <c r="B10" s="4" t="s">
        <v>297</v>
      </c>
      <c r="C10" s="7">
        <v>79996</v>
      </c>
      <c r="D10" s="6">
        <v>59775</v>
      </c>
      <c r="E10" s="7">
        <v>28616</v>
      </c>
      <c r="F10" s="6">
        <v>41015</v>
      </c>
      <c r="G10" s="7">
        <v>58317</v>
      </c>
      <c r="H10" s="913">
        <f t="shared" si="0"/>
        <v>267719</v>
      </c>
      <c r="I10" s="696">
        <v>4</v>
      </c>
      <c r="J10" s="4" t="s">
        <v>297</v>
      </c>
      <c r="K10" s="6">
        <v>1464838</v>
      </c>
      <c r="L10" s="329">
        <v>366490</v>
      </c>
      <c r="M10" s="329">
        <v>12149</v>
      </c>
      <c r="N10" s="329">
        <v>8769</v>
      </c>
      <c r="O10" s="902">
        <v>2327</v>
      </c>
      <c r="P10" s="902">
        <v>11618</v>
      </c>
      <c r="Q10" s="857">
        <v>33496</v>
      </c>
      <c r="R10" s="749">
        <f t="shared" si="1"/>
        <v>1899687</v>
      </c>
      <c r="S10" s="953">
        <f t="shared" si="4"/>
        <v>2167406</v>
      </c>
      <c r="T10" s="696">
        <v>4</v>
      </c>
      <c r="U10" s="4" t="s">
        <v>297</v>
      </c>
      <c r="V10" s="127">
        <v>75007</v>
      </c>
      <c r="W10" s="902">
        <v>53416</v>
      </c>
      <c r="X10" s="902">
        <v>26057</v>
      </c>
      <c r="Y10" s="902">
        <v>36835</v>
      </c>
      <c r="Z10" s="902">
        <v>51065</v>
      </c>
      <c r="AA10" s="17">
        <f t="shared" si="5"/>
        <v>242380</v>
      </c>
      <c r="AB10" s="696">
        <v>4</v>
      </c>
      <c r="AC10" s="4" t="s">
        <v>297</v>
      </c>
      <c r="AD10" s="902">
        <v>1265443</v>
      </c>
      <c r="AE10" s="902">
        <v>320641</v>
      </c>
      <c r="AF10" s="902">
        <v>12097</v>
      </c>
      <c r="AG10" s="902">
        <v>8769</v>
      </c>
      <c r="AH10" s="902">
        <v>2305</v>
      </c>
      <c r="AI10" s="902">
        <v>11597</v>
      </c>
      <c r="AJ10" s="902">
        <v>31587</v>
      </c>
      <c r="AK10" s="902">
        <v>1652439</v>
      </c>
      <c r="AL10" s="329">
        <f t="shared" si="6"/>
        <v>1894819</v>
      </c>
      <c r="AM10" s="9">
        <v>4</v>
      </c>
      <c r="AN10" s="4" t="s">
        <v>297</v>
      </c>
      <c r="AO10" s="7">
        <v>82736</v>
      </c>
      <c r="AP10" s="6">
        <v>63715</v>
      </c>
      <c r="AQ10" s="7">
        <v>29874</v>
      </c>
      <c r="AR10" s="6">
        <v>44072</v>
      </c>
      <c r="AS10" s="7">
        <v>63204</v>
      </c>
      <c r="AT10" s="913">
        <f t="shared" si="2"/>
        <v>283601</v>
      </c>
      <c r="AU10" s="111">
        <v>4</v>
      </c>
      <c r="AV10" s="4" t="s">
        <v>297</v>
      </c>
      <c r="AW10" s="6">
        <v>1592543</v>
      </c>
      <c r="AX10" s="329">
        <v>392679</v>
      </c>
      <c r="AY10" s="329">
        <v>12160</v>
      </c>
      <c r="AZ10" s="329">
        <v>8769</v>
      </c>
      <c r="BA10" s="902">
        <v>2332</v>
      </c>
      <c r="BB10" s="902">
        <v>11620</v>
      </c>
      <c r="BC10" s="857">
        <v>34768</v>
      </c>
      <c r="BD10" s="749">
        <f t="shared" si="3"/>
        <v>2054871</v>
      </c>
      <c r="BE10" s="953">
        <f t="shared" si="7"/>
        <v>2338472</v>
      </c>
    </row>
    <row r="11" spans="1:57" ht="12.75">
      <c r="A11" s="9">
        <v>6</v>
      </c>
      <c r="B11" s="4" t="s">
        <v>1633</v>
      </c>
      <c r="C11" s="957">
        <v>2072</v>
      </c>
      <c r="D11" s="6">
        <v>6847</v>
      </c>
      <c r="E11" s="7">
        <v>3163</v>
      </c>
      <c r="F11" s="6">
        <v>4442</v>
      </c>
      <c r="G11" s="7">
        <v>6744</v>
      </c>
      <c r="H11" s="913">
        <f t="shared" si="0"/>
        <v>23268</v>
      </c>
      <c r="I11" s="696">
        <v>6</v>
      </c>
      <c r="J11" s="4" t="s">
        <v>1633</v>
      </c>
      <c r="K11" s="6">
        <v>575041</v>
      </c>
      <c r="L11" s="329">
        <v>67661</v>
      </c>
      <c r="M11" s="329">
        <v>4485</v>
      </c>
      <c r="N11" s="329">
        <v>303</v>
      </c>
      <c r="O11" s="902">
        <v>6189</v>
      </c>
      <c r="P11" s="902">
        <v>91</v>
      </c>
      <c r="Q11" s="857">
        <v>5414</v>
      </c>
      <c r="R11" s="749">
        <f t="shared" si="1"/>
        <v>659184</v>
      </c>
      <c r="S11" s="953">
        <f t="shared" si="4"/>
        <v>682452</v>
      </c>
      <c r="T11" s="696">
        <v>6</v>
      </c>
      <c r="U11" s="4" t="s">
        <v>1633</v>
      </c>
      <c r="V11" s="127">
        <v>11290</v>
      </c>
      <c r="W11" s="902">
        <v>6415</v>
      </c>
      <c r="X11" s="902">
        <v>3018</v>
      </c>
      <c r="Y11" s="902">
        <v>3786</v>
      </c>
      <c r="Z11" s="902">
        <v>6405</v>
      </c>
      <c r="AA11" s="17">
        <f t="shared" si="5"/>
        <v>30914</v>
      </c>
      <c r="AB11" s="696">
        <v>6</v>
      </c>
      <c r="AC11" s="4" t="s">
        <v>1633</v>
      </c>
      <c r="AD11" s="902">
        <v>477312</v>
      </c>
      <c r="AE11" s="902">
        <v>56379</v>
      </c>
      <c r="AF11" s="902">
        <v>4213</v>
      </c>
      <c r="AG11" s="902">
        <v>303</v>
      </c>
      <c r="AH11" s="902">
        <v>5868</v>
      </c>
      <c r="AI11" s="902">
        <v>83</v>
      </c>
      <c r="AJ11" s="902">
        <v>2884</v>
      </c>
      <c r="AK11" s="902">
        <v>547042</v>
      </c>
      <c r="AL11" s="329">
        <f t="shared" si="6"/>
        <v>577956</v>
      </c>
      <c r="AM11" s="9">
        <v>5</v>
      </c>
      <c r="AN11" s="4" t="s">
        <v>1633</v>
      </c>
      <c r="AO11" s="957">
        <v>2839</v>
      </c>
      <c r="AP11" s="6">
        <v>7675</v>
      </c>
      <c r="AQ11" s="7">
        <v>3312</v>
      </c>
      <c r="AR11" s="6">
        <v>4985</v>
      </c>
      <c r="AS11" s="7">
        <v>7212</v>
      </c>
      <c r="AT11" s="913">
        <f t="shared" si="2"/>
        <v>26023</v>
      </c>
      <c r="AU11" s="111">
        <v>6</v>
      </c>
      <c r="AV11" s="4" t="s">
        <v>1633</v>
      </c>
      <c r="AW11" s="6">
        <v>630744</v>
      </c>
      <c r="AX11" s="329">
        <v>74474</v>
      </c>
      <c r="AY11" s="329">
        <v>4745</v>
      </c>
      <c r="AZ11" s="329">
        <v>303</v>
      </c>
      <c r="BA11" s="902">
        <v>6441</v>
      </c>
      <c r="BB11" s="902">
        <v>131</v>
      </c>
      <c r="BC11" s="857">
        <v>7570</v>
      </c>
      <c r="BD11" s="749">
        <f t="shared" si="3"/>
        <v>724408</v>
      </c>
      <c r="BE11" s="953">
        <f t="shared" si="7"/>
        <v>750431</v>
      </c>
    </row>
    <row r="12" spans="1:57" ht="12.75">
      <c r="A12" s="9">
        <v>7</v>
      </c>
      <c r="B12" s="4" t="s">
        <v>239</v>
      </c>
      <c r="C12" s="7">
        <v>57131</v>
      </c>
      <c r="D12" s="6">
        <v>63193</v>
      </c>
      <c r="E12" s="7">
        <v>25357</v>
      </c>
      <c r="F12" s="6">
        <v>13470</v>
      </c>
      <c r="G12" s="7">
        <v>92243</v>
      </c>
      <c r="H12" s="913">
        <f t="shared" si="0"/>
        <v>251394</v>
      </c>
      <c r="I12" s="696">
        <v>7</v>
      </c>
      <c r="J12" s="4" t="s">
        <v>239</v>
      </c>
      <c r="K12" s="6">
        <v>2683955</v>
      </c>
      <c r="L12" s="329">
        <v>1108045</v>
      </c>
      <c r="M12" s="329">
        <v>61286</v>
      </c>
      <c r="N12" s="329">
        <v>77267</v>
      </c>
      <c r="O12" s="902">
        <v>4632</v>
      </c>
      <c r="P12" s="902">
        <v>99</v>
      </c>
      <c r="Q12" s="329">
        <v>148</v>
      </c>
      <c r="R12" s="749">
        <f t="shared" si="1"/>
        <v>3935432</v>
      </c>
      <c r="S12" s="953">
        <f t="shared" si="4"/>
        <v>4186826</v>
      </c>
      <c r="T12" s="696">
        <v>7</v>
      </c>
      <c r="U12" s="4" t="s">
        <v>239</v>
      </c>
      <c r="V12" s="127">
        <v>75380</v>
      </c>
      <c r="W12" s="902">
        <v>70401</v>
      </c>
      <c r="X12" s="902">
        <v>34795</v>
      </c>
      <c r="Y12" s="902">
        <v>23145</v>
      </c>
      <c r="Z12" s="902">
        <v>15567</v>
      </c>
      <c r="AA12" s="17">
        <f t="shared" si="5"/>
        <v>219288</v>
      </c>
      <c r="AB12" s="696">
        <v>7</v>
      </c>
      <c r="AC12" s="4" t="s">
        <v>239</v>
      </c>
      <c r="AD12" s="902">
        <v>2517788</v>
      </c>
      <c r="AE12" s="902">
        <v>1096148</v>
      </c>
      <c r="AF12" s="902">
        <v>118545</v>
      </c>
      <c r="AG12" s="902">
        <v>4798</v>
      </c>
      <c r="AH12" s="902">
        <v>4808</v>
      </c>
      <c r="AI12" s="902">
        <v>99</v>
      </c>
      <c r="AJ12" s="902">
        <v>9396</v>
      </c>
      <c r="AK12" s="902">
        <v>3751582</v>
      </c>
      <c r="AL12" s="329">
        <f t="shared" si="6"/>
        <v>3970870</v>
      </c>
      <c r="AM12" s="9">
        <v>6</v>
      </c>
      <c r="AN12" s="4" t="s">
        <v>239</v>
      </c>
      <c r="AO12" s="7">
        <v>57682</v>
      </c>
      <c r="AP12" s="6">
        <v>67144</v>
      </c>
      <c r="AQ12" s="7">
        <v>25963</v>
      </c>
      <c r="AR12" s="6">
        <v>15569</v>
      </c>
      <c r="AS12" s="7">
        <v>96149</v>
      </c>
      <c r="AT12" s="913">
        <f t="shared" si="2"/>
        <v>262507</v>
      </c>
      <c r="AU12" s="111">
        <v>7</v>
      </c>
      <c r="AV12" s="4" t="s">
        <v>239</v>
      </c>
      <c r="AW12" s="6">
        <v>2851920</v>
      </c>
      <c r="AX12" s="329">
        <v>1222706</v>
      </c>
      <c r="AY12" s="329">
        <v>65028</v>
      </c>
      <c r="AZ12" s="329">
        <v>80277</v>
      </c>
      <c r="BA12" s="902">
        <v>4706</v>
      </c>
      <c r="BB12" s="902">
        <v>99</v>
      </c>
      <c r="BC12" s="329">
        <v>169</v>
      </c>
      <c r="BD12" s="749">
        <f t="shared" si="3"/>
        <v>4224905</v>
      </c>
      <c r="BE12" s="953">
        <f t="shared" si="7"/>
        <v>4487412</v>
      </c>
    </row>
    <row r="13" spans="1:57" ht="12.75">
      <c r="A13" s="9">
        <v>8</v>
      </c>
      <c r="B13" s="4" t="s">
        <v>1634</v>
      </c>
      <c r="C13" s="7">
        <v>24308</v>
      </c>
      <c r="D13" s="856">
        <v>23725</v>
      </c>
      <c r="E13" s="916">
        <v>2785</v>
      </c>
      <c r="F13" s="856">
        <v>5200</v>
      </c>
      <c r="G13" s="916">
        <v>75950</v>
      </c>
      <c r="H13" s="913">
        <f t="shared" si="0"/>
        <v>131968</v>
      </c>
      <c r="I13" s="696">
        <v>8</v>
      </c>
      <c r="J13" s="4" t="s">
        <v>1634</v>
      </c>
      <c r="K13" s="856">
        <v>1071168</v>
      </c>
      <c r="L13" s="857">
        <v>177750</v>
      </c>
      <c r="M13" s="857">
        <v>31044</v>
      </c>
      <c r="N13" s="857">
        <v>11092</v>
      </c>
      <c r="O13" s="902">
        <v>369</v>
      </c>
      <c r="P13" s="902">
        <v>0</v>
      </c>
      <c r="Q13" s="329">
        <v>9807</v>
      </c>
      <c r="R13" s="749">
        <f t="shared" si="1"/>
        <v>1301230</v>
      </c>
      <c r="S13" s="953">
        <f t="shared" si="4"/>
        <v>1433198</v>
      </c>
      <c r="T13" s="696">
        <v>8</v>
      </c>
      <c r="U13" s="4" t="s">
        <v>1634</v>
      </c>
      <c r="V13" s="127">
        <v>22505</v>
      </c>
      <c r="W13" s="902">
        <v>21983</v>
      </c>
      <c r="X13" s="902">
        <v>2618</v>
      </c>
      <c r="Y13" s="902">
        <v>4817</v>
      </c>
      <c r="Z13" s="902">
        <v>71988</v>
      </c>
      <c r="AA13" s="17">
        <f t="shared" si="5"/>
        <v>123911</v>
      </c>
      <c r="AB13" s="696">
        <v>8</v>
      </c>
      <c r="AC13" s="4" t="s">
        <v>1634</v>
      </c>
      <c r="AD13" s="902">
        <v>992415</v>
      </c>
      <c r="AE13" s="902">
        <v>162489</v>
      </c>
      <c r="AF13" s="902">
        <v>28466</v>
      </c>
      <c r="AG13" s="902">
        <v>10190</v>
      </c>
      <c r="AH13" s="902">
        <v>281</v>
      </c>
      <c r="AI13" s="902" t="s">
        <v>784</v>
      </c>
      <c r="AJ13" s="902">
        <v>786</v>
      </c>
      <c r="AK13" s="902">
        <v>1194627</v>
      </c>
      <c r="AL13" s="329">
        <f t="shared" si="6"/>
        <v>1318538</v>
      </c>
      <c r="AM13" s="9">
        <v>7</v>
      </c>
      <c r="AN13" s="4" t="s">
        <v>1634</v>
      </c>
      <c r="AO13" s="7">
        <v>25159</v>
      </c>
      <c r="AP13" s="856">
        <v>24555</v>
      </c>
      <c r="AQ13" s="916">
        <v>2882</v>
      </c>
      <c r="AR13" s="856">
        <v>5383</v>
      </c>
      <c r="AS13" s="916">
        <v>78608</v>
      </c>
      <c r="AT13" s="913">
        <f t="shared" si="2"/>
        <v>136587</v>
      </c>
      <c r="AU13" s="111">
        <v>8</v>
      </c>
      <c r="AV13" s="4" t="s">
        <v>1634</v>
      </c>
      <c r="AW13" s="856">
        <v>1140795</v>
      </c>
      <c r="AX13" s="857">
        <v>189304</v>
      </c>
      <c r="AY13" s="857">
        <v>33062</v>
      </c>
      <c r="AZ13" s="857">
        <v>11813</v>
      </c>
      <c r="BA13" s="902">
        <v>393</v>
      </c>
      <c r="BB13" s="902">
        <v>0</v>
      </c>
      <c r="BC13" s="329">
        <v>10445</v>
      </c>
      <c r="BD13" s="749">
        <f t="shared" si="3"/>
        <v>1385812</v>
      </c>
      <c r="BE13" s="953">
        <f t="shared" si="7"/>
        <v>1522399</v>
      </c>
    </row>
    <row r="14" spans="1:57" ht="12.75">
      <c r="A14" s="9">
        <v>9</v>
      </c>
      <c r="B14" s="4" t="s">
        <v>1635</v>
      </c>
      <c r="C14" s="7">
        <v>29843</v>
      </c>
      <c r="D14" s="6">
        <v>8346</v>
      </c>
      <c r="E14" s="7">
        <v>5222</v>
      </c>
      <c r="F14" s="6">
        <v>15402</v>
      </c>
      <c r="G14" s="7">
        <v>10300</v>
      </c>
      <c r="H14" s="913">
        <f t="shared" si="0"/>
        <v>69113</v>
      </c>
      <c r="I14" s="696">
        <v>9</v>
      </c>
      <c r="J14" s="4" t="s">
        <v>1635</v>
      </c>
      <c r="K14" s="6">
        <v>551729</v>
      </c>
      <c r="L14" s="329">
        <v>60029</v>
      </c>
      <c r="M14" s="329">
        <v>4331</v>
      </c>
      <c r="N14" s="329" t="s">
        <v>784</v>
      </c>
      <c r="O14" s="902">
        <v>11073</v>
      </c>
      <c r="P14" s="902">
        <v>7610</v>
      </c>
      <c r="Q14" s="329">
        <v>1698</v>
      </c>
      <c r="R14" s="749">
        <f t="shared" si="1"/>
        <v>636470</v>
      </c>
      <c r="S14" s="953">
        <f t="shared" si="4"/>
        <v>705583</v>
      </c>
      <c r="T14" s="696">
        <v>9</v>
      </c>
      <c r="U14" s="4" t="s">
        <v>1635</v>
      </c>
      <c r="V14" s="127">
        <v>25212</v>
      </c>
      <c r="W14" s="902">
        <v>6936</v>
      </c>
      <c r="X14" s="902">
        <v>4231</v>
      </c>
      <c r="Y14" s="902">
        <v>12191</v>
      </c>
      <c r="Z14" s="902">
        <v>10186</v>
      </c>
      <c r="AA14" s="17">
        <f t="shared" si="5"/>
        <v>58756</v>
      </c>
      <c r="AB14" s="696">
        <v>9</v>
      </c>
      <c r="AC14" s="4" t="s">
        <v>1635</v>
      </c>
      <c r="AD14" s="902">
        <v>460131</v>
      </c>
      <c r="AE14" s="902">
        <v>49223</v>
      </c>
      <c r="AF14" s="902">
        <v>4305</v>
      </c>
      <c r="AG14" s="329" t="s">
        <v>784</v>
      </c>
      <c r="AH14" s="902">
        <v>10837</v>
      </c>
      <c r="AI14" s="902">
        <v>7443</v>
      </c>
      <c r="AJ14" s="902">
        <v>1658</v>
      </c>
      <c r="AK14" s="902">
        <v>533597</v>
      </c>
      <c r="AL14" s="329">
        <f t="shared" si="6"/>
        <v>592353</v>
      </c>
      <c r="AM14" s="9">
        <v>8</v>
      </c>
      <c r="AN14" s="4" t="s">
        <v>1635</v>
      </c>
      <c r="AO14" s="7">
        <v>31601</v>
      </c>
      <c r="AP14" s="6">
        <v>9906</v>
      </c>
      <c r="AQ14" s="7">
        <v>5676</v>
      </c>
      <c r="AR14" s="6">
        <v>17084</v>
      </c>
      <c r="AS14" s="7">
        <v>10370</v>
      </c>
      <c r="AT14" s="913">
        <f t="shared" si="2"/>
        <v>74637</v>
      </c>
      <c r="AU14" s="111">
        <v>9</v>
      </c>
      <c r="AV14" s="4" t="s">
        <v>1635</v>
      </c>
      <c r="AW14" s="6">
        <v>605191</v>
      </c>
      <c r="AX14" s="329">
        <v>66013</v>
      </c>
      <c r="AY14" s="329">
        <v>4342</v>
      </c>
      <c r="AZ14" s="329" t="s">
        <v>784</v>
      </c>
      <c r="BA14" s="902">
        <v>11382</v>
      </c>
      <c r="BB14" s="902">
        <v>7829</v>
      </c>
      <c r="BC14" s="329">
        <v>1731</v>
      </c>
      <c r="BD14" s="749">
        <f t="shared" si="3"/>
        <v>696488</v>
      </c>
      <c r="BE14" s="953">
        <f t="shared" si="7"/>
        <v>771125</v>
      </c>
    </row>
    <row r="15" spans="1:57" ht="12.75">
      <c r="A15" s="9">
        <v>10</v>
      </c>
      <c r="B15" s="4" t="s">
        <v>1636</v>
      </c>
      <c r="C15" s="7">
        <v>34902</v>
      </c>
      <c r="D15" s="6">
        <v>4569</v>
      </c>
      <c r="E15" s="7">
        <v>16403</v>
      </c>
      <c r="F15" s="6">
        <v>9360</v>
      </c>
      <c r="G15" s="7">
        <v>11170</v>
      </c>
      <c r="H15" s="913">
        <f t="shared" si="0"/>
        <v>76404</v>
      </c>
      <c r="I15" s="696">
        <v>10</v>
      </c>
      <c r="J15" s="4" t="s">
        <v>1636</v>
      </c>
      <c r="K15" s="6">
        <v>692512</v>
      </c>
      <c r="L15" s="329">
        <v>99732</v>
      </c>
      <c r="M15" s="329">
        <v>26714</v>
      </c>
      <c r="N15" s="329">
        <v>0</v>
      </c>
      <c r="O15" s="902">
        <v>24100</v>
      </c>
      <c r="P15" s="902">
        <v>2861</v>
      </c>
      <c r="Q15" s="329">
        <v>811</v>
      </c>
      <c r="R15" s="749">
        <f t="shared" si="1"/>
        <v>846730</v>
      </c>
      <c r="S15" s="953">
        <f t="shared" si="4"/>
        <v>923134</v>
      </c>
      <c r="T15" s="696">
        <v>10</v>
      </c>
      <c r="U15" s="4" t="s">
        <v>1636</v>
      </c>
      <c r="V15" s="127">
        <v>29176</v>
      </c>
      <c r="W15" s="902">
        <v>2416</v>
      </c>
      <c r="X15" s="902">
        <v>15424</v>
      </c>
      <c r="Y15" s="902">
        <v>7168</v>
      </c>
      <c r="Z15" s="902">
        <v>9068</v>
      </c>
      <c r="AA15" s="17">
        <f t="shared" si="5"/>
        <v>63252</v>
      </c>
      <c r="AB15" s="696">
        <v>10</v>
      </c>
      <c r="AC15" s="4" t="s">
        <v>1636</v>
      </c>
      <c r="AD15" s="902">
        <v>564419</v>
      </c>
      <c r="AE15" s="902">
        <v>77121</v>
      </c>
      <c r="AF15" s="902">
        <v>22621</v>
      </c>
      <c r="AG15" s="329" t="s">
        <v>784</v>
      </c>
      <c r="AH15" s="902">
        <v>21939</v>
      </c>
      <c r="AI15" s="902">
        <v>2745</v>
      </c>
      <c r="AJ15" s="902">
        <v>548</v>
      </c>
      <c r="AK15" s="902">
        <v>689393</v>
      </c>
      <c r="AL15" s="329">
        <f t="shared" si="6"/>
        <v>752645</v>
      </c>
      <c r="AM15" s="9">
        <v>9</v>
      </c>
      <c r="AN15" s="4" t="s">
        <v>1636</v>
      </c>
      <c r="AO15" s="7">
        <v>37338</v>
      </c>
      <c r="AP15" s="6">
        <v>6413</v>
      </c>
      <c r="AQ15" s="7">
        <v>17059</v>
      </c>
      <c r="AR15" s="6">
        <v>10764</v>
      </c>
      <c r="AS15" s="7">
        <v>13181</v>
      </c>
      <c r="AT15" s="913">
        <f t="shared" si="2"/>
        <v>84755</v>
      </c>
      <c r="AU15" s="111">
        <v>10</v>
      </c>
      <c r="AV15" s="4" t="s">
        <v>1636</v>
      </c>
      <c r="AW15" s="6">
        <v>789737</v>
      </c>
      <c r="AX15" s="329">
        <v>115773</v>
      </c>
      <c r="AY15" s="329">
        <v>29844</v>
      </c>
      <c r="AZ15" s="329" t="s">
        <v>784</v>
      </c>
      <c r="BA15" s="902">
        <v>26542</v>
      </c>
      <c r="BB15" s="902">
        <v>2861</v>
      </c>
      <c r="BC15" s="329">
        <v>994</v>
      </c>
      <c r="BD15" s="749">
        <f t="shared" si="3"/>
        <v>965751</v>
      </c>
      <c r="BE15" s="953">
        <f t="shared" si="7"/>
        <v>1050506</v>
      </c>
    </row>
    <row r="16" spans="1:57" ht="12.75">
      <c r="A16" s="9">
        <v>11</v>
      </c>
      <c r="B16" s="915" t="s">
        <v>1637</v>
      </c>
      <c r="C16" s="7" t="s">
        <v>784</v>
      </c>
      <c r="D16" s="6" t="s">
        <v>784</v>
      </c>
      <c r="E16" s="7" t="s">
        <v>784</v>
      </c>
      <c r="F16" s="6" t="s">
        <v>784</v>
      </c>
      <c r="G16" s="7" t="s">
        <v>784</v>
      </c>
      <c r="H16" s="913">
        <f t="shared" si="0"/>
        <v>0</v>
      </c>
      <c r="I16" s="696">
        <v>11</v>
      </c>
      <c r="J16" s="915" t="s">
        <v>301</v>
      </c>
      <c r="K16" s="6" t="s">
        <v>784</v>
      </c>
      <c r="L16" s="329" t="s">
        <v>784</v>
      </c>
      <c r="M16" s="329" t="s">
        <v>784</v>
      </c>
      <c r="N16" s="329" t="s">
        <v>784</v>
      </c>
      <c r="O16" s="902" t="s">
        <v>784</v>
      </c>
      <c r="Q16" s="329" t="s">
        <v>784</v>
      </c>
      <c r="R16" s="749">
        <f t="shared" si="1"/>
        <v>0</v>
      </c>
      <c r="S16" s="953">
        <f t="shared" si="4"/>
        <v>0</v>
      </c>
      <c r="T16" s="696">
        <v>11</v>
      </c>
      <c r="U16" s="915" t="s">
        <v>301</v>
      </c>
      <c r="V16" s="127">
        <v>8253</v>
      </c>
      <c r="W16" s="902">
        <v>3077</v>
      </c>
      <c r="X16" s="902">
        <v>977</v>
      </c>
      <c r="Y16" s="902">
        <v>445</v>
      </c>
      <c r="Z16" s="902">
        <v>2816</v>
      </c>
      <c r="AA16" s="17">
        <f t="shared" si="5"/>
        <v>15568</v>
      </c>
      <c r="AB16" s="696">
        <v>11</v>
      </c>
      <c r="AC16" s="915" t="s">
        <v>301</v>
      </c>
      <c r="AD16" s="902">
        <v>352698</v>
      </c>
      <c r="AE16" s="902">
        <v>44094</v>
      </c>
      <c r="AF16" s="902">
        <v>4397</v>
      </c>
      <c r="AG16" s="902">
        <v>2040</v>
      </c>
      <c r="AH16" s="902">
        <v>4238</v>
      </c>
      <c r="AI16" s="902">
        <v>425</v>
      </c>
      <c r="AJ16" s="902">
        <v>1192</v>
      </c>
      <c r="AK16" s="902">
        <v>409084</v>
      </c>
      <c r="AL16" s="329">
        <f t="shared" si="6"/>
        <v>424652</v>
      </c>
      <c r="AM16" s="9">
        <v>10</v>
      </c>
      <c r="AN16" s="915" t="s">
        <v>1637</v>
      </c>
      <c r="AO16" s="7" t="s">
        <v>784</v>
      </c>
      <c r="AP16" s="6" t="s">
        <v>784</v>
      </c>
      <c r="AQ16" s="7" t="s">
        <v>784</v>
      </c>
      <c r="AR16" s="6" t="s">
        <v>784</v>
      </c>
      <c r="AS16" s="7" t="s">
        <v>784</v>
      </c>
      <c r="AT16" s="913">
        <f t="shared" si="2"/>
        <v>0</v>
      </c>
      <c r="AU16" s="111">
        <v>11</v>
      </c>
      <c r="AV16" s="915" t="s">
        <v>1637</v>
      </c>
      <c r="AW16" s="6" t="s">
        <v>784</v>
      </c>
      <c r="AX16" s="329" t="s">
        <v>784</v>
      </c>
      <c r="AY16" s="329" t="s">
        <v>784</v>
      </c>
      <c r="AZ16" s="329" t="s">
        <v>784</v>
      </c>
      <c r="BA16" s="902" t="s">
        <v>784</v>
      </c>
      <c r="BC16" s="329" t="s">
        <v>784</v>
      </c>
      <c r="BD16" s="749">
        <f t="shared" si="3"/>
        <v>0</v>
      </c>
      <c r="BE16" s="953">
        <f t="shared" si="7"/>
        <v>0</v>
      </c>
    </row>
    <row r="17" spans="1:57" ht="12.75">
      <c r="A17" s="9">
        <v>5</v>
      </c>
      <c r="B17" s="4" t="s">
        <v>1638</v>
      </c>
      <c r="C17" s="7" t="s">
        <v>784</v>
      </c>
      <c r="D17" s="6" t="s">
        <v>784</v>
      </c>
      <c r="E17" s="7" t="s">
        <v>784</v>
      </c>
      <c r="F17" s="6" t="s">
        <v>784</v>
      </c>
      <c r="G17" s="7" t="s">
        <v>784</v>
      </c>
      <c r="H17" s="913">
        <f>SUM(C17:G17)</f>
        <v>0</v>
      </c>
      <c r="I17" s="696">
        <v>5</v>
      </c>
      <c r="J17" s="4" t="s">
        <v>1639</v>
      </c>
      <c r="K17" s="6" t="s">
        <v>784</v>
      </c>
      <c r="L17" s="329" t="s">
        <v>784</v>
      </c>
      <c r="M17" s="329" t="s">
        <v>784</v>
      </c>
      <c r="N17" s="329" t="s">
        <v>784</v>
      </c>
      <c r="O17" s="902" t="s">
        <v>784</v>
      </c>
      <c r="Q17" s="329" t="s">
        <v>784</v>
      </c>
      <c r="R17" s="749">
        <f t="shared" si="1"/>
        <v>0</v>
      </c>
      <c r="S17" s="953">
        <f t="shared" si="4"/>
        <v>0</v>
      </c>
      <c r="T17" s="696">
        <v>5</v>
      </c>
      <c r="U17" s="4" t="s">
        <v>1640</v>
      </c>
      <c r="V17" s="127">
        <v>5786</v>
      </c>
      <c r="W17" s="902">
        <v>9826</v>
      </c>
      <c r="X17" s="902">
        <v>12597</v>
      </c>
      <c r="Y17" s="902">
        <v>10173</v>
      </c>
      <c r="Z17" s="902">
        <v>8327</v>
      </c>
      <c r="AA17" s="17">
        <f t="shared" si="5"/>
        <v>46709</v>
      </c>
      <c r="AB17" s="696">
        <v>5</v>
      </c>
      <c r="AC17" s="4" t="s">
        <v>1640</v>
      </c>
      <c r="AD17" s="902">
        <v>81783</v>
      </c>
      <c r="AE17" s="902">
        <v>27630</v>
      </c>
      <c r="AF17" s="902">
        <v>5745</v>
      </c>
      <c r="AG17" s="902">
        <v>3817</v>
      </c>
      <c r="AH17" s="902">
        <v>403</v>
      </c>
      <c r="AI17" s="902">
        <v>159</v>
      </c>
      <c r="AJ17" s="902">
        <v>235</v>
      </c>
      <c r="AK17" s="902">
        <v>119772</v>
      </c>
      <c r="AL17" s="329">
        <f t="shared" si="6"/>
        <v>166481</v>
      </c>
      <c r="AM17" s="9">
        <v>11</v>
      </c>
      <c r="AN17" s="4" t="s">
        <v>1638</v>
      </c>
      <c r="AO17" s="7" t="s">
        <v>784</v>
      </c>
      <c r="AP17" s="6" t="s">
        <v>784</v>
      </c>
      <c r="AQ17" s="7" t="s">
        <v>784</v>
      </c>
      <c r="AR17" s="6" t="s">
        <v>784</v>
      </c>
      <c r="AS17" s="7" t="s">
        <v>784</v>
      </c>
      <c r="AT17" s="913">
        <f t="shared" si="2"/>
        <v>0</v>
      </c>
      <c r="AU17" s="111">
        <v>5</v>
      </c>
      <c r="AV17" s="4" t="s">
        <v>1641</v>
      </c>
      <c r="AW17" s="6" t="s">
        <v>784</v>
      </c>
      <c r="AX17" s="329" t="s">
        <v>784</v>
      </c>
      <c r="AY17" s="329" t="s">
        <v>784</v>
      </c>
      <c r="AZ17" s="329" t="s">
        <v>784</v>
      </c>
      <c r="BA17" s="902" t="s">
        <v>784</v>
      </c>
      <c r="BC17" s="329" t="s">
        <v>784</v>
      </c>
      <c r="BD17" s="749">
        <f t="shared" si="3"/>
        <v>0</v>
      </c>
      <c r="BE17" s="953">
        <f t="shared" si="7"/>
        <v>0</v>
      </c>
    </row>
    <row r="18" spans="1:57" ht="12.75">
      <c r="A18" s="9">
        <v>12</v>
      </c>
      <c r="B18" s="4" t="s">
        <v>1642</v>
      </c>
      <c r="C18" s="7">
        <v>69836</v>
      </c>
      <c r="D18" s="6" t="s">
        <v>1129</v>
      </c>
      <c r="E18" s="7">
        <v>10532</v>
      </c>
      <c r="F18" s="6">
        <v>38045</v>
      </c>
      <c r="G18" s="7">
        <v>16431</v>
      </c>
      <c r="H18" s="913">
        <f t="shared" si="0"/>
        <v>134844</v>
      </c>
      <c r="I18" s="696">
        <v>12</v>
      </c>
      <c r="J18" s="4" t="s">
        <v>1642</v>
      </c>
      <c r="K18" s="6">
        <v>405669</v>
      </c>
      <c r="L18" s="329">
        <v>345503</v>
      </c>
      <c r="M18" s="329" t="s">
        <v>1643</v>
      </c>
      <c r="N18" s="329">
        <v>0</v>
      </c>
      <c r="O18" s="902">
        <v>4838</v>
      </c>
      <c r="P18" t="s">
        <v>1644</v>
      </c>
      <c r="Q18" s="329">
        <v>21067</v>
      </c>
      <c r="R18" s="749">
        <f t="shared" si="1"/>
        <v>777077</v>
      </c>
      <c r="S18" s="953">
        <f t="shared" si="4"/>
        <v>911921</v>
      </c>
      <c r="T18" s="696">
        <v>12</v>
      </c>
      <c r="U18" s="4" t="s">
        <v>1642</v>
      </c>
      <c r="V18" s="127">
        <v>67491</v>
      </c>
      <c r="W18" s="329" t="s">
        <v>1129</v>
      </c>
      <c r="X18" s="902">
        <v>10112</v>
      </c>
      <c r="Y18" s="902">
        <v>35669</v>
      </c>
      <c r="Z18" s="902">
        <v>15074</v>
      </c>
      <c r="AA18" s="17">
        <f t="shared" si="5"/>
        <v>128346</v>
      </c>
      <c r="AB18" s="696">
        <v>12</v>
      </c>
      <c r="AC18" s="4" t="s">
        <v>1642</v>
      </c>
      <c r="AD18" s="902">
        <v>374409</v>
      </c>
      <c r="AE18" s="902">
        <v>312911</v>
      </c>
      <c r="AF18" s="329" t="s">
        <v>1643</v>
      </c>
      <c r="AG18" s="329" t="s">
        <v>784</v>
      </c>
      <c r="AH18" s="902">
        <v>4821</v>
      </c>
      <c r="AI18" s="902" t="s">
        <v>1644</v>
      </c>
      <c r="AJ18" s="902">
        <v>21043</v>
      </c>
      <c r="AK18" s="902">
        <v>713184</v>
      </c>
      <c r="AL18" s="329">
        <f t="shared" si="6"/>
        <v>841530</v>
      </c>
      <c r="AM18" s="9">
        <v>12</v>
      </c>
      <c r="AN18" s="4" t="s">
        <v>1642</v>
      </c>
      <c r="AO18" s="7">
        <v>71055</v>
      </c>
      <c r="AP18" s="6" t="s">
        <v>1129</v>
      </c>
      <c r="AQ18" s="7">
        <v>10791</v>
      </c>
      <c r="AR18" s="6">
        <v>39293</v>
      </c>
      <c r="AS18" s="7">
        <v>17392</v>
      </c>
      <c r="AT18" s="913">
        <f t="shared" si="2"/>
        <v>138531</v>
      </c>
      <c r="AU18" s="111">
        <v>12</v>
      </c>
      <c r="AV18" s="4" t="s">
        <v>1642</v>
      </c>
      <c r="AW18" s="6">
        <v>419656</v>
      </c>
      <c r="AX18" s="329">
        <v>363752</v>
      </c>
      <c r="AY18" s="329" t="s">
        <v>1643</v>
      </c>
      <c r="AZ18" s="329">
        <v>0</v>
      </c>
      <c r="BA18" s="902">
        <v>4840</v>
      </c>
      <c r="BB18" t="s">
        <v>1644</v>
      </c>
      <c r="BC18" s="329">
        <v>21147</v>
      </c>
      <c r="BD18" s="749">
        <f t="shared" si="3"/>
        <v>809395</v>
      </c>
      <c r="BE18" s="953">
        <f t="shared" si="7"/>
        <v>947926</v>
      </c>
    </row>
    <row r="19" spans="1:57" ht="12.75">
      <c r="A19" s="9">
        <v>13</v>
      </c>
      <c r="B19" s="4" t="s">
        <v>1645</v>
      </c>
      <c r="C19" s="7" t="s">
        <v>784</v>
      </c>
      <c r="D19" s="6" t="s">
        <v>784</v>
      </c>
      <c r="E19" s="7" t="s">
        <v>784</v>
      </c>
      <c r="F19" s="6" t="s">
        <v>784</v>
      </c>
      <c r="G19" s="7" t="s">
        <v>784</v>
      </c>
      <c r="H19" s="913">
        <f t="shared" si="0"/>
        <v>0</v>
      </c>
      <c r="I19" s="696">
        <v>13</v>
      </c>
      <c r="J19" s="4" t="s">
        <v>1646</v>
      </c>
      <c r="K19" s="6" t="s">
        <v>784</v>
      </c>
      <c r="L19" s="329" t="s">
        <v>784</v>
      </c>
      <c r="M19" s="329" t="s">
        <v>784</v>
      </c>
      <c r="N19" s="329" t="s">
        <v>784</v>
      </c>
      <c r="O19" s="902" t="s">
        <v>784</v>
      </c>
      <c r="P19" s="329" t="s">
        <v>784</v>
      </c>
      <c r="Q19" s="329" t="s">
        <v>784</v>
      </c>
      <c r="R19" s="749">
        <f t="shared" si="1"/>
        <v>0</v>
      </c>
      <c r="S19" s="953">
        <f t="shared" si="4"/>
        <v>0</v>
      </c>
      <c r="T19" s="696">
        <v>13</v>
      </c>
      <c r="U19" s="4" t="s">
        <v>1646</v>
      </c>
      <c r="V19" s="127">
        <v>7557</v>
      </c>
      <c r="W19" s="902">
        <v>5435</v>
      </c>
      <c r="X19" s="902">
        <v>3359</v>
      </c>
      <c r="Y19" s="902">
        <v>5364</v>
      </c>
      <c r="Z19" s="902">
        <v>8324</v>
      </c>
      <c r="AA19" s="17">
        <f t="shared" si="5"/>
        <v>30039</v>
      </c>
      <c r="AB19" s="696">
        <v>13</v>
      </c>
      <c r="AC19" s="4" t="s">
        <v>1646</v>
      </c>
      <c r="AD19" s="902">
        <v>491012</v>
      </c>
      <c r="AE19" s="902">
        <v>66881</v>
      </c>
      <c r="AF19" s="902">
        <v>11185</v>
      </c>
      <c r="AG19" s="329" t="s">
        <v>784</v>
      </c>
      <c r="AH19" s="902">
        <v>11737</v>
      </c>
      <c r="AI19" s="902">
        <v>911</v>
      </c>
      <c r="AJ19" s="902">
        <v>3029</v>
      </c>
      <c r="AK19" s="902">
        <v>584755</v>
      </c>
      <c r="AL19" s="329">
        <f t="shared" si="6"/>
        <v>614794</v>
      </c>
      <c r="AM19" s="9">
        <v>13</v>
      </c>
      <c r="AN19" s="4" t="s">
        <v>1645</v>
      </c>
      <c r="AO19" s="7" t="s">
        <v>784</v>
      </c>
      <c r="AP19" s="6" t="s">
        <v>784</v>
      </c>
      <c r="AQ19" s="7" t="s">
        <v>784</v>
      </c>
      <c r="AR19" s="6" t="s">
        <v>784</v>
      </c>
      <c r="AS19" s="7" t="s">
        <v>784</v>
      </c>
      <c r="AT19" s="913">
        <f t="shared" si="2"/>
        <v>0</v>
      </c>
      <c r="AU19" s="111">
        <v>13</v>
      </c>
      <c r="AV19" s="4" t="s">
        <v>1645</v>
      </c>
      <c r="AW19" s="6" t="s">
        <v>784</v>
      </c>
      <c r="AX19" s="329" t="s">
        <v>784</v>
      </c>
      <c r="AY19" s="329" t="s">
        <v>784</v>
      </c>
      <c r="AZ19" s="329" t="s">
        <v>784</v>
      </c>
      <c r="BA19" s="902" t="s">
        <v>784</v>
      </c>
      <c r="BB19" s="329" t="s">
        <v>784</v>
      </c>
      <c r="BC19" s="329" t="s">
        <v>784</v>
      </c>
      <c r="BD19" s="749">
        <f t="shared" si="3"/>
        <v>0</v>
      </c>
      <c r="BE19" s="953">
        <f t="shared" si="7"/>
        <v>0</v>
      </c>
    </row>
    <row r="20" spans="1:57" ht="12.75" customHeight="1">
      <c r="A20" s="9">
        <v>14</v>
      </c>
      <c r="B20" s="4" t="s">
        <v>1647</v>
      </c>
      <c r="C20" s="7" t="s">
        <v>784</v>
      </c>
      <c r="D20" s="6" t="s">
        <v>784</v>
      </c>
      <c r="E20" s="7" t="s">
        <v>784</v>
      </c>
      <c r="F20" s="6" t="s">
        <v>784</v>
      </c>
      <c r="G20" s="7" t="s">
        <v>784</v>
      </c>
      <c r="H20" s="913">
        <f t="shared" si="0"/>
        <v>0</v>
      </c>
      <c r="I20" s="696">
        <v>14</v>
      </c>
      <c r="J20" s="4" t="s">
        <v>1647</v>
      </c>
      <c r="K20" s="6" t="s">
        <v>784</v>
      </c>
      <c r="L20" s="329" t="s">
        <v>784</v>
      </c>
      <c r="M20" s="329" t="s">
        <v>784</v>
      </c>
      <c r="N20" s="329" t="s">
        <v>784</v>
      </c>
      <c r="O20" s="902" t="s">
        <v>784</v>
      </c>
      <c r="P20" s="329" t="s">
        <v>784</v>
      </c>
      <c r="Q20" s="329" t="s">
        <v>784</v>
      </c>
      <c r="R20" s="749">
        <f t="shared" si="1"/>
        <v>0</v>
      </c>
      <c r="S20" s="953">
        <f t="shared" si="4"/>
        <v>0</v>
      </c>
      <c r="T20" s="696">
        <v>14</v>
      </c>
      <c r="U20" s="4" t="s">
        <v>1647</v>
      </c>
      <c r="V20" s="127">
        <v>13670</v>
      </c>
      <c r="W20" s="902">
        <v>11916</v>
      </c>
      <c r="X20" s="902">
        <v>1453</v>
      </c>
      <c r="Y20" s="902">
        <v>2097</v>
      </c>
      <c r="Z20" s="902">
        <v>8206</v>
      </c>
      <c r="AA20" s="17">
        <f t="shared" si="5"/>
        <v>37342</v>
      </c>
      <c r="AB20" s="696">
        <v>14</v>
      </c>
      <c r="AC20" s="4" t="s">
        <v>1647</v>
      </c>
      <c r="AD20" s="902">
        <v>562995</v>
      </c>
      <c r="AE20" s="902">
        <v>77687</v>
      </c>
      <c r="AF20" s="902">
        <v>3472</v>
      </c>
      <c r="AG20" s="329" t="s">
        <v>784</v>
      </c>
      <c r="AH20" s="902">
        <v>45333</v>
      </c>
      <c r="AI20" s="902">
        <v>311</v>
      </c>
      <c r="AJ20" s="902">
        <v>524</v>
      </c>
      <c r="AK20" s="902">
        <v>690322</v>
      </c>
      <c r="AL20" s="329">
        <f t="shared" si="6"/>
        <v>727664</v>
      </c>
      <c r="AM20" s="9">
        <v>14</v>
      </c>
      <c r="AN20" s="4" t="s">
        <v>1647</v>
      </c>
      <c r="AO20" s="7" t="s">
        <v>784</v>
      </c>
      <c r="AP20" s="6" t="s">
        <v>784</v>
      </c>
      <c r="AQ20" s="7" t="s">
        <v>784</v>
      </c>
      <c r="AR20" s="6" t="s">
        <v>784</v>
      </c>
      <c r="AS20" s="7" t="s">
        <v>784</v>
      </c>
      <c r="AT20" s="913">
        <f t="shared" si="2"/>
        <v>0</v>
      </c>
      <c r="AU20" s="111">
        <v>14</v>
      </c>
      <c r="AV20" s="4" t="s">
        <v>1647</v>
      </c>
      <c r="AW20" s="6" t="s">
        <v>784</v>
      </c>
      <c r="AX20" s="329" t="s">
        <v>784</v>
      </c>
      <c r="AY20" s="329" t="s">
        <v>784</v>
      </c>
      <c r="AZ20" s="329" t="s">
        <v>784</v>
      </c>
      <c r="BA20" s="902" t="s">
        <v>784</v>
      </c>
      <c r="BB20" s="329" t="s">
        <v>784</v>
      </c>
      <c r="BC20" s="329" t="s">
        <v>784</v>
      </c>
      <c r="BD20" s="749">
        <f t="shared" si="3"/>
        <v>0</v>
      </c>
      <c r="BE20" s="953">
        <f t="shared" si="7"/>
        <v>0</v>
      </c>
    </row>
    <row r="21" spans="1:57" ht="12.75" customHeight="1">
      <c r="A21" s="9">
        <v>15</v>
      </c>
      <c r="B21" s="4" t="s">
        <v>1648</v>
      </c>
      <c r="C21" s="7">
        <v>6820</v>
      </c>
      <c r="D21" s="6">
        <v>3570</v>
      </c>
      <c r="E21" s="7">
        <v>2699</v>
      </c>
      <c r="F21" s="6">
        <v>5954</v>
      </c>
      <c r="G21" s="7">
        <v>7528</v>
      </c>
      <c r="H21" s="913">
        <f t="shared" si="0"/>
        <v>26571</v>
      </c>
      <c r="I21" s="696">
        <v>15</v>
      </c>
      <c r="J21" s="4" t="s">
        <v>1648</v>
      </c>
      <c r="K21" s="6">
        <v>273810</v>
      </c>
      <c r="L21" s="329">
        <v>19585</v>
      </c>
      <c r="M21" s="329">
        <v>1214</v>
      </c>
      <c r="N21" s="857">
        <v>77</v>
      </c>
      <c r="O21" s="902">
        <v>3979</v>
      </c>
      <c r="P21" s="329">
        <v>1336</v>
      </c>
      <c r="Q21" s="329">
        <v>3446</v>
      </c>
      <c r="R21" s="749">
        <f t="shared" si="1"/>
        <v>303447</v>
      </c>
      <c r="S21" s="953">
        <f t="shared" si="4"/>
        <v>330018</v>
      </c>
      <c r="T21" s="696">
        <v>15</v>
      </c>
      <c r="U21" s="4" t="s">
        <v>1648</v>
      </c>
      <c r="V21" s="127">
        <v>6048</v>
      </c>
      <c r="W21" s="902">
        <v>2859</v>
      </c>
      <c r="X21" s="902">
        <v>2208</v>
      </c>
      <c r="Y21" s="902">
        <v>3603</v>
      </c>
      <c r="Z21" s="902">
        <v>7090</v>
      </c>
      <c r="AA21" s="17">
        <f t="shared" si="5"/>
        <v>21808</v>
      </c>
      <c r="AB21" s="696">
        <v>15</v>
      </c>
      <c r="AC21" s="4" t="s">
        <v>1648</v>
      </c>
      <c r="AD21" s="902">
        <v>233171</v>
      </c>
      <c r="AE21" s="902">
        <v>18042</v>
      </c>
      <c r="AF21" s="902">
        <v>1200</v>
      </c>
      <c r="AG21" s="902">
        <v>77</v>
      </c>
      <c r="AH21" s="902">
        <v>3732</v>
      </c>
      <c r="AI21" s="902">
        <v>1194</v>
      </c>
      <c r="AJ21" s="902">
        <v>2163</v>
      </c>
      <c r="AK21" s="902">
        <v>259579</v>
      </c>
      <c r="AL21" s="329">
        <f t="shared" si="6"/>
        <v>281387</v>
      </c>
      <c r="AM21" s="9">
        <v>15</v>
      </c>
      <c r="AN21" s="4" t="s">
        <v>1648</v>
      </c>
      <c r="AO21" s="7">
        <v>7733</v>
      </c>
      <c r="AP21" s="6">
        <v>4148</v>
      </c>
      <c r="AQ21" s="7">
        <v>3005</v>
      </c>
      <c r="AR21" s="6">
        <v>7369</v>
      </c>
      <c r="AS21" s="7">
        <v>7916</v>
      </c>
      <c r="AT21" s="913">
        <f t="shared" si="2"/>
        <v>30171</v>
      </c>
      <c r="AU21" s="111">
        <v>15</v>
      </c>
      <c r="AV21" s="4" t="s">
        <v>1648</v>
      </c>
      <c r="AW21" s="6">
        <v>300373</v>
      </c>
      <c r="AX21" s="329">
        <v>20656</v>
      </c>
      <c r="AY21" s="329">
        <v>1438</v>
      </c>
      <c r="AZ21" s="857">
        <v>77</v>
      </c>
      <c r="BA21" s="902">
        <v>4278</v>
      </c>
      <c r="BB21" s="329">
        <v>1365</v>
      </c>
      <c r="BC21" s="329">
        <v>5327</v>
      </c>
      <c r="BD21" s="749">
        <f t="shared" si="3"/>
        <v>333514</v>
      </c>
      <c r="BE21" s="953">
        <f t="shared" si="7"/>
        <v>363685</v>
      </c>
    </row>
    <row r="22" spans="1:57" ht="12.75">
      <c r="A22" s="9">
        <v>16</v>
      </c>
      <c r="B22" s="4" t="s">
        <v>296</v>
      </c>
      <c r="C22" s="7">
        <v>16708</v>
      </c>
      <c r="D22" s="127">
        <v>38235</v>
      </c>
      <c r="E22" s="7">
        <v>12256</v>
      </c>
      <c r="F22" s="6">
        <v>58049</v>
      </c>
      <c r="G22" s="7">
        <v>104104</v>
      </c>
      <c r="H22" s="913">
        <f t="shared" si="0"/>
        <v>229352</v>
      </c>
      <c r="I22" s="696">
        <v>16</v>
      </c>
      <c r="J22" s="4" t="s">
        <v>296</v>
      </c>
      <c r="K22" s="6">
        <v>647892</v>
      </c>
      <c r="L22" s="329">
        <v>382898</v>
      </c>
      <c r="M22" s="329">
        <v>22354</v>
      </c>
      <c r="N22" s="329">
        <v>0</v>
      </c>
      <c r="O22" s="902">
        <v>1406</v>
      </c>
      <c r="P22" s="329">
        <v>986</v>
      </c>
      <c r="Q22" s="329">
        <v>10052</v>
      </c>
      <c r="R22" s="749">
        <f t="shared" si="1"/>
        <v>1065588</v>
      </c>
      <c r="S22" s="953">
        <f t="shared" si="4"/>
        <v>1294940</v>
      </c>
      <c r="T22" s="696">
        <v>16</v>
      </c>
      <c r="U22" s="4" t="s">
        <v>296</v>
      </c>
      <c r="V22" s="127">
        <v>18405</v>
      </c>
      <c r="W22" s="902">
        <v>37725</v>
      </c>
      <c r="X22" s="902">
        <v>13148</v>
      </c>
      <c r="Y22" s="902">
        <v>54809</v>
      </c>
      <c r="Z22" s="902">
        <v>98527</v>
      </c>
      <c r="AA22" s="17">
        <f t="shared" si="5"/>
        <v>222614</v>
      </c>
      <c r="AB22" s="696">
        <v>16</v>
      </c>
      <c r="AC22" s="4" t="s">
        <v>296</v>
      </c>
      <c r="AD22" s="902">
        <v>527108</v>
      </c>
      <c r="AE22" s="902">
        <v>341774</v>
      </c>
      <c r="AF22" s="902">
        <v>21081</v>
      </c>
      <c r="AG22" s="902">
        <v>3950</v>
      </c>
      <c r="AH22" s="902">
        <v>1392</v>
      </c>
      <c r="AI22" s="902">
        <v>1065</v>
      </c>
      <c r="AJ22" s="902">
        <v>4578</v>
      </c>
      <c r="AK22" s="902">
        <v>900948</v>
      </c>
      <c r="AL22" s="329">
        <f t="shared" si="6"/>
        <v>1123562</v>
      </c>
      <c r="AM22" s="9">
        <v>16</v>
      </c>
      <c r="AN22" s="4" t="s">
        <v>296</v>
      </c>
      <c r="AO22" s="7">
        <v>16977</v>
      </c>
      <c r="AP22" s="127">
        <v>42591</v>
      </c>
      <c r="AQ22" s="7">
        <v>12591</v>
      </c>
      <c r="AR22" s="6">
        <v>57383</v>
      </c>
      <c r="AS22" s="7">
        <v>104899</v>
      </c>
      <c r="AT22" s="913">
        <f t="shared" si="2"/>
        <v>234441</v>
      </c>
      <c r="AU22" s="111">
        <v>16</v>
      </c>
      <c r="AV22" s="4" t="s">
        <v>296</v>
      </c>
      <c r="AW22" s="6">
        <v>714209</v>
      </c>
      <c r="AX22" s="329">
        <v>408890</v>
      </c>
      <c r="AY22" s="329">
        <v>23566</v>
      </c>
      <c r="AZ22" s="329">
        <v>0</v>
      </c>
      <c r="BA22" s="902">
        <v>1402</v>
      </c>
      <c r="BB22" s="329">
        <v>987</v>
      </c>
      <c r="BC22" s="329">
        <v>10152</v>
      </c>
      <c r="BD22" s="749">
        <f t="shared" si="3"/>
        <v>1159206</v>
      </c>
      <c r="BE22" s="953">
        <f t="shared" si="7"/>
        <v>1393647</v>
      </c>
    </row>
    <row r="23" spans="1:57" ht="12.75">
      <c r="A23" s="9">
        <v>17</v>
      </c>
      <c r="B23" s="4" t="s">
        <v>1649</v>
      </c>
      <c r="C23" s="7">
        <v>13266</v>
      </c>
      <c r="D23" s="6">
        <v>13973</v>
      </c>
      <c r="E23" s="7">
        <v>4531</v>
      </c>
      <c r="F23" s="6">
        <v>1011</v>
      </c>
      <c r="G23" s="7">
        <v>14308</v>
      </c>
      <c r="H23" s="913">
        <f t="shared" si="0"/>
        <v>47089</v>
      </c>
      <c r="I23" s="696">
        <v>17</v>
      </c>
      <c r="J23" s="4" t="s">
        <v>1649</v>
      </c>
      <c r="K23" s="6">
        <v>650001</v>
      </c>
      <c r="L23" s="329">
        <v>48605</v>
      </c>
      <c r="M23" s="329">
        <v>13551</v>
      </c>
      <c r="N23" s="329" t="s">
        <v>784</v>
      </c>
      <c r="O23" s="902">
        <v>4830</v>
      </c>
      <c r="P23" s="329">
        <v>4881</v>
      </c>
      <c r="Q23" s="329">
        <v>1415</v>
      </c>
      <c r="R23" s="749">
        <f t="shared" si="1"/>
        <v>723283</v>
      </c>
      <c r="S23" s="953">
        <f t="shared" si="4"/>
        <v>770372</v>
      </c>
      <c r="T23" s="696">
        <v>17</v>
      </c>
      <c r="U23" s="4" t="s">
        <v>1649</v>
      </c>
      <c r="V23" s="127">
        <v>8899</v>
      </c>
      <c r="W23" s="902">
        <v>9084</v>
      </c>
      <c r="X23" s="902">
        <v>2746</v>
      </c>
      <c r="Y23" s="902">
        <v>711</v>
      </c>
      <c r="Z23" s="902">
        <v>10186</v>
      </c>
      <c r="AA23" s="17">
        <f t="shared" si="5"/>
        <v>31626</v>
      </c>
      <c r="AB23" s="696">
        <v>17</v>
      </c>
      <c r="AC23" s="4" t="s">
        <v>1649</v>
      </c>
      <c r="AD23" s="902">
        <v>424379</v>
      </c>
      <c r="AE23" s="902">
        <v>29243</v>
      </c>
      <c r="AF23" s="902">
        <v>8957</v>
      </c>
      <c r="AG23" s="902">
        <v>497</v>
      </c>
      <c r="AH23" s="902">
        <v>3555</v>
      </c>
      <c r="AI23" s="902">
        <v>3780</v>
      </c>
      <c r="AJ23" s="902">
        <v>543</v>
      </c>
      <c r="AK23" s="902">
        <v>470954</v>
      </c>
      <c r="AL23" s="329">
        <f t="shared" si="6"/>
        <v>502580</v>
      </c>
      <c r="AM23" s="9">
        <v>17</v>
      </c>
      <c r="AN23" s="4" t="s">
        <v>1649</v>
      </c>
      <c r="AO23" s="7">
        <v>13520</v>
      </c>
      <c r="AP23" s="6">
        <v>14471</v>
      </c>
      <c r="AQ23" s="7">
        <v>4234</v>
      </c>
      <c r="AR23" s="6">
        <v>1160</v>
      </c>
      <c r="AS23" s="7">
        <v>14580</v>
      </c>
      <c r="AT23" s="913">
        <f t="shared" si="2"/>
        <v>47965</v>
      </c>
      <c r="AU23" s="111">
        <v>17</v>
      </c>
      <c r="AV23" s="4" t="s">
        <v>1649</v>
      </c>
      <c r="AW23" s="6">
        <v>695590</v>
      </c>
      <c r="AX23" s="329">
        <v>53750</v>
      </c>
      <c r="AY23" s="329">
        <v>15266</v>
      </c>
      <c r="AZ23" s="329">
        <v>0</v>
      </c>
      <c r="BA23" s="902">
        <v>4821</v>
      </c>
      <c r="BB23" s="329">
        <v>4837</v>
      </c>
      <c r="BC23" s="329">
        <v>1686</v>
      </c>
      <c r="BD23" s="749">
        <f t="shared" si="3"/>
        <v>775950</v>
      </c>
      <c r="BE23" s="953">
        <f t="shared" si="7"/>
        <v>823915</v>
      </c>
    </row>
    <row r="24" spans="1:57" ht="12.75">
      <c r="A24" s="9">
        <v>18</v>
      </c>
      <c r="B24" s="4" t="s">
        <v>1650</v>
      </c>
      <c r="C24" s="7" t="s">
        <v>784</v>
      </c>
      <c r="D24" s="6">
        <v>15831</v>
      </c>
      <c r="E24" s="7">
        <v>4159</v>
      </c>
      <c r="F24" s="6">
        <v>3085</v>
      </c>
      <c r="G24" s="7">
        <v>36134</v>
      </c>
      <c r="H24" s="913">
        <f t="shared" si="0"/>
        <v>59209</v>
      </c>
      <c r="I24" s="696">
        <v>18</v>
      </c>
      <c r="J24" s="4" t="s">
        <v>1651</v>
      </c>
      <c r="K24" s="6">
        <v>260807</v>
      </c>
      <c r="L24" s="329">
        <v>41384</v>
      </c>
      <c r="M24" s="329" t="s">
        <v>784</v>
      </c>
      <c r="N24" s="329" t="s">
        <v>784</v>
      </c>
      <c r="O24" s="902">
        <v>8705</v>
      </c>
      <c r="P24" s="329">
        <v>6803</v>
      </c>
      <c r="Q24" s="329">
        <v>1630</v>
      </c>
      <c r="R24" s="749">
        <f t="shared" si="1"/>
        <v>319329</v>
      </c>
      <c r="S24" s="953">
        <f t="shared" si="4"/>
        <v>378538</v>
      </c>
      <c r="T24" s="696">
        <v>18</v>
      </c>
      <c r="U24" s="4" t="s">
        <v>1651</v>
      </c>
      <c r="V24" s="127">
        <v>15595</v>
      </c>
      <c r="W24" s="329" t="s">
        <v>1129</v>
      </c>
      <c r="X24" s="902">
        <v>4096</v>
      </c>
      <c r="Y24" s="902">
        <v>2998</v>
      </c>
      <c r="Z24" s="902">
        <v>32370</v>
      </c>
      <c r="AA24" s="17">
        <f t="shared" si="5"/>
        <v>55059</v>
      </c>
      <c r="AB24" s="696">
        <v>18</v>
      </c>
      <c r="AC24" s="4" t="s">
        <v>1651</v>
      </c>
      <c r="AD24" s="902">
        <v>227572</v>
      </c>
      <c r="AE24" s="902">
        <v>36651</v>
      </c>
      <c r="AF24" s="329" t="s">
        <v>784</v>
      </c>
      <c r="AG24" s="329" t="s">
        <v>784</v>
      </c>
      <c r="AH24" s="902">
        <v>8143</v>
      </c>
      <c r="AI24" s="902">
        <v>6609</v>
      </c>
      <c r="AJ24" s="902">
        <v>1589</v>
      </c>
      <c r="AK24" s="902">
        <v>280564</v>
      </c>
      <c r="AL24" s="329">
        <f t="shared" si="6"/>
        <v>335623</v>
      </c>
      <c r="AM24" s="9">
        <v>18</v>
      </c>
      <c r="AN24" s="4" t="s">
        <v>1650</v>
      </c>
      <c r="AO24" s="7" t="s">
        <v>784</v>
      </c>
      <c r="AP24" s="6">
        <v>16052</v>
      </c>
      <c r="AQ24" s="7">
        <v>4199</v>
      </c>
      <c r="AR24" s="6">
        <v>3160</v>
      </c>
      <c r="AS24" s="7">
        <v>38274</v>
      </c>
      <c r="AT24" s="913">
        <f t="shared" si="2"/>
        <v>61685</v>
      </c>
      <c r="AU24" s="111">
        <v>18</v>
      </c>
      <c r="AV24" s="4" t="s">
        <v>1650</v>
      </c>
      <c r="AW24" s="6">
        <v>279890</v>
      </c>
      <c r="AX24" s="329">
        <v>45168</v>
      </c>
      <c r="AY24" s="329" t="s">
        <v>784</v>
      </c>
      <c r="AZ24" s="329" t="s">
        <v>784</v>
      </c>
      <c r="BA24" s="902">
        <v>8907</v>
      </c>
      <c r="BB24" s="329">
        <v>6866</v>
      </c>
      <c r="BC24" s="329">
        <v>2702</v>
      </c>
      <c r="BD24" s="749">
        <f t="shared" si="3"/>
        <v>343533</v>
      </c>
      <c r="BE24" s="953">
        <f t="shared" si="7"/>
        <v>405218</v>
      </c>
    </row>
    <row r="25" spans="1:57" ht="12.75">
      <c r="A25" s="9">
        <v>19</v>
      </c>
      <c r="B25" s="4" t="s">
        <v>1652</v>
      </c>
      <c r="C25" s="7">
        <v>21157</v>
      </c>
      <c r="D25" s="6">
        <v>17759</v>
      </c>
      <c r="E25" s="7">
        <v>8892</v>
      </c>
      <c r="F25" s="6">
        <v>5604</v>
      </c>
      <c r="G25" s="7">
        <v>45308</v>
      </c>
      <c r="H25" s="913">
        <f t="shared" si="0"/>
        <v>98720</v>
      </c>
      <c r="I25" s="696">
        <v>19</v>
      </c>
      <c r="J25" s="4" t="s">
        <v>1652</v>
      </c>
      <c r="K25" s="6">
        <v>614340</v>
      </c>
      <c r="L25" s="329">
        <v>96418</v>
      </c>
      <c r="M25" s="329">
        <v>11619</v>
      </c>
      <c r="N25" s="329">
        <v>0</v>
      </c>
      <c r="O25" s="902">
        <v>2419</v>
      </c>
      <c r="P25" s="329">
        <v>2112</v>
      </c>
      <c r="Q25" s="329">
        <v>2153</v>
      </c>
      <c r="R25" s="749">
        <f t="shared" si="1"/>
        <v>729061</v>
      </c>
      <c r="S25" s="953">
        <f t="shared" si="4"/>
        <v>827781</v>
      </c>
      <c r="T25" s="696">
        <v>19</v>
      </c>
      <c r="U25" s="4" t="s">
        <v>1652</v>
      </c>
      <c r="V25" s="127">
        <v>19639</v>
      </c>
      <c r="W25" s="902">
        <v>15206</v>
      </c>
      <c r="X25" s="902">
        <v>7597</v>
      </c>
      <c r="Y25" s="902">
        <v>3896</v>
      </c>
      <c r="Z25" s="902">
        <v>44960</v>
      </c>
      <c r="AA25" s="17">
        <f t="shared" si="5"/>
        <v>91298</v>
      </c>
      <c r="AB25" s="696">
        <v>19</v>
      </c>
      <c r="AC25" s="4" t="s">
        <v>1652</v>
      </c>
      <c r="AD25" s="902">
        <v>517137</v>
      </c>
      <c r="AE25" s="902">
        <v>73520</v>
      </c>
      <c r="AF25" s="902">
        <v>11426</v>
      </c>
      <c r="AG25" s="902">
        <v>613</v>
      </c>
      <c r="AH25" s="902">
        <v>1115</v>
      </c>
      <c r="AI25" s="902">
        <v>1045</v>
      </c>
      <c r="AJ25" s="902">
        <v>839</v>
      </c>
      <c r="AK25" s="902">
        <v>605695</v>
      </c>
      <c r="AL25" s="329">
        <f t="shared" si="6"/>
        <v>696993</v>
      </c>
      <c r="AM25" s="9">
        <v>19</v>
      </c>
      <c r="AN25" s="4" t="s">
        <v>1652</v>
      </c>
      <c r="AO25" s="7">
        <v>22521</v>
      </c>
      <c r="AP25" s="6">
        <v>19629</v>
      </c>
      <c r="AQ25" s="7">
        <v>9257</v>
      </c>
      <c r="AR25" s="6">
        <v>7119</v>
      </c>
      <c r="AS25" s="7">
        <v>50412</v>
      </c>
      <c r="AT25" s="913">
        <f t="shared" si="2"/>
        <v>108938</v>
      </c>
      <c r="AU25" s="111">
        <v>19</v>
      </c>
      <c r="AV25" s="4" t="s">
        <v>1652</v>
      </c>
      <c r="AW25" s="6">
        <v>647360</v>
      </c>
      <c r="AX25" s="329">
        <v>97925</v>
      </c>
      <c r="AY25" s="329">
        <v>12910</v>
      </c>
      <c r="AZ25" s="329">
        <v>0</v>
      </c>
      <c r="BA25" s="902">
        <v>2610</v>
      </c>
      <c r="BB25" s="329">
        <v>2319</v>
      </c>
      <c r="BC25" s="329">
        <v>2347</v>
      </c>
      <c r="BD25" s="749">
        <f t="shared" si="3"/>
        <v>765471</v>
      </c>
      <c r="BE25" s="953">
        <f t="shared" si="7"/>
        <v>874409</v>
      </c>
    </row>
    <row r="26" spans="1:57" ht="12.75">
      <c r="A26" s="9">
        <v>20</v>
      </c>
      <c r="B26" s="4" t="s">
        <v>1653</v>
      </c>
      <c r="C26" s="7" t="s">
        <v>784</v>
      </c>
      <c r="D26" s="6" t="s">
        <v>784</v>
      </c>
      <c r="E26" s="7" t="s">
        <v>784</v>
      </c>
      <c r="F26" s="6" t="s">
        <v>784</v>
      </c>
      <c r="G26" s="7" t="s">
        <v>784</v>
      </c>
      <c r="H26" s="913">
        <f t="shared" si="0"/>
        <v>0</v>
      </c>
      <c r="I26" s="696">
        <v>20</v>
      </c>
      <c r="J26" s="4" t="s">
        <v>1653</v>
      </c>
      <c r="K26" s="6" t="s">
        <v>784</v>
      </c>
      <c r="L26" s="329" t="s">
        <v>784</v>
      </c>
      <c r="M26" s="329" t="s">
        <v>784</v>
      </c>
      <c r="N26" s="329" t="s">
        <v>784</v>
      </c>
      <c r="O26" s="902" t="s">
        <v>784</v>
      </c>
      <c r="P26" s="329" t="s">
        <v>784</v>
      </c>
      <c r="Q26" s="329" t="s">
        <v>784</v>
      </c>
      <c r="R26" s="749">
        <f t="shared" si="1"/>
        <v>0</v>
      </c>
      <c r="S26" s="953">
        <f t="shared" si="4"/>
        <v>0</v>
      </c>
      <c r="T26" s="696">
        <v>20</v>
      </c>
      <c r="U26" s="4" t="s">
        <v>1653</v>
      </c>
      <c r="V26" s="127">
        <v>2982</v>
      </c>
      <c r="W26" s="902">
        <v>6175</v>
      </c>
      <c r="X26" s="902">
        <v>839</v>
      </c>
      <c r="Y26" s="902">
        <v>958</v>
      </c>
      <c r="Z26" s="902">
        <v>30138</v>
      </c>
      <c r="AA26" s="17">
        <f t="shared" si="5"/>
        <v>41092</v>
      </c>
      <c r="AB26" s="696">
        <v>20</v>
      </c>
      <c r="AC26" s="4" t="s">
        <v>1653</v>
      </c>
      <c r="AD26" s="902">
        <v>535765</v>
      </c>
      <c r="AE26" s="902">
        <v>51675</v>
      </c>
      <c r="AF26" s="902">
        <v>3685</v>
      </c>
      <c r="AG26" s="329" t="s">
        <v>784</v>
      </c>
      <c r="AH26" s="902">
        <v>145</v>
      </c>
      <c r="AI26" s="902">
        <v>209</v>
      </c>
      <c r="AJ26" s="902">
        <v>469</v>
      </c>
      <c r="AK26" s="902">
        <v>591948</v>
      </c>
      <c r="AL26" s="329">
        <f t="shared" si="6"/>
        <v>633040</v>
      </c>
      <c r="AM26" s="9">
        <v>20</v>
      </c>
      <c r="AN26" s="4" t="s">
        <v>1653</v>
      </c>
      <c r="AO26" s="7" t="s">
        <v>784</v>
      </c>
      <c r="AP26" s="6" t="s">
        <v>784</v>
      </c>
      <c r="AQ26" s="7" t="s">
        <v>784</v>
      </c>
      <c r="AR26" s="6" t="s">
        <v>784</v>
      </c>
      <c r="AS26" s="7" t="s">
        <v>784</v>
      </c>
      <c r="AT26" s="913">
        <f t="shared" si="2"/>
        <v>0</v>
      </c>
      <c r="AU26" s="111">
        <v>20</v>
      </c>
      <c r="AV26" s="4" t="s">
        <v>1653</v>
      </c>
      <c r="AW26" s="6" t="s">
        <v>784</v>
      </c>
      <c r="AX26" s="329" t="s">
        <v>784</v>
      </c>
      <c r="AY26" s="329" t="s">
        <v>784</v>
      </c>
      <c r="AZ26" s="329" t="s">
        <v>784</v>
      </c>
      <c r="BA26" s="902" t="s">
        <v>784</v>
      </c>
      <c r="BB26" s="329" t="s">
        <v>784</v>
      </c>
      <c r="BC26" s="329" t="s">
        <v>784</v>
      </c>
      <c r="BD26" s="749">
        <f t="shared" si="3"/>
        <v>0</v>
      </c>
      <c r="BE26" s="953">
        <f t="shared" si="7"/>
        <v>0</v>
      </c>
    </row>
    <row r="27" spans="1:57" ht="12.75">
      <c r="A27" s="9">
        <v>21</v>
      </c>
      <c r="B27" s="4" t="s">
        <v>1654</v>
      </c>
      <c r="C27" s="7" t="s">
        <v>784</v>
      </c>
      <c r="D27" s="6" t="s">
        <v>784</v>
      </c>
      <c r="E27" s="7" t="s">
        <v>784</v>
      </c>
      <c r="F27" s="6" t="s">
        <v>784</v>
      </c>
      <c r="G27" s="7" t="s">
        <v>784</v>
      </c>
      <c r="H27" s="913">
        <f t="shared" si="0"/>
        <v>0</v>
      </c>
      <c r="I27" s="696">
        <v>21</v>
      </c>
      <c r="J27" s="4" t="s">
        <v>1654</v>
      </c>
      <c r="K27" s="6" t="s">
        <v>784</v>
      </c>
      <c r="L27" s="329" t="s">
        <v>784</v>
      </c>
      <c r="M27" s="329" t="s">
        <v>784</v>
      </c>
      <c r="N27" s="329" t="s">
        <v>784</v>
      </c>
      <c r="O27" s="902" t="s">
        <v>784</v>
      </c>
      <c r="P27" s="329" t="s">
        <v>784</v>
      </c>
      <c r="Q27" s="329" t="s">
        <v>784</v>
      </c>
      <c r="R27" s="749">
        <f t="shared" si="1"/>
        <v>0</v>
      </c>
      <c r="S27" s="953">
        <f t="shared" si="4"/>
        <v>0</v>
      </c>
      <c r="T27" s="696">
        <v>21</v>
      </c>
      <c r="U27" s="4" t="s">
        <v>1654</v>
      </c>
      <c r="V27" s="127">
        <v>6438</v>
      </c>
      <c r="W27" s="902">
        <v>10985</v>
      </c>
      <c r="X27" s="902">
        <v>2771</v>
      </c>
      <c r="Y27" s="902">
        <v>5026</v>
      </c>
      <c r="Z27" s="902">
        <v>26252</v>
      </c>
      <c r="AA27" s="17">
        <f t="shared" si="5"/>
        <v>51472</v>
      </c>
      <c r="AB27" s="696">
        <v>21</v>
      </c>
      <c r="AC27" s="4" t="s">
        <v>1654</v>
      </c>
      <c r="AD27" s="902">
        <v>429862</v>
      </c>
      <c r="AE27" s="902">
        <v>50832</v>
      </c>
      <c r="AF27" s="902">
        <v>6152</v>
      </c>
      <c r="AG27" s="329" t="s">
        <v>784</v>
      </c>
      <c r="AH27" s="902">
        <v>1582</v>
      </c>
      <c r="AI27" s="902">
        <v>3256</v>
      </c>
      <c r="AJ27" s="902">
        <v>2468</v>
      </c>
      <c r="AK27" s="902">
        <v>494152</v>
      </c>
      <c r="AL27" s="329">
        <f t="shared" si="6"/>
        <v>545624</v>
      </c>
      <c r="AM27" s="9">
        <v>21</v>
      </c>
      <c r="AN27" s="4" t="s">
        <v>1654</v>
      </c>
      <c r="AO27" s="7" t="s">
        <v>784</v>
      </c>
      <c r="AP27" s="6" t="s">
        <v>784</v>
      </c>
      <c r="AQ27" s="7" t="s">
        <v>784</v>
      </c>
      <c r="AR27" s="6" t="s">
        <v>784</v>
      </c>
      <c r="AS27" s="7" t="s">
        <v>784</v>
      </c>
      <c r="AT27" s="913">
        <f t="shared" si="2"/>
        <v>0</v>
      </c>
      <c r="AU27" s="111">
        <v>21</v>
      </c>
      <c r="AV27" s="4" t="s">
        <v>1654</v>
      </c>
      <c r="AW27" s="6" t="s">
        <v>784</v>
      </c>
      <c r="AX27" s="329" t="s">
        <v>784</v>
      </c>
      <c r="AY27" s="329" t="s">
        <v>784</v>
      </c>
      <c r="AZ27" s="329" t="s">
        <v>784</v>
      </c>
      <c r="BA27" s="902" t="s">
        <v>784</v>
      </c>
      <c r="BB27" s="329" t="s">
        <v>784</v>
      </c>
      <c r="BC27" s="329" t="s">
        <v>784</v>
      </c>
      <c r="BD27" s="749">
        <f t="shared" si="3"/>
        <v>0</v>
      </c>
      <c r="BE27" s="953">
        <f t="shared" si="7"/>
        <v>0</v>
      </c>
    </row>
    <row r="28" spans="1:57" ht="12.75">
      <c r="A28" s="9">
        <v>22</v>
      </c>
      <c r="B28" s="4" t="s">
        <v>1655</v>
      </c>
      <c r="C28" s="7" t="s">
        <v>784</v>
      </c>
      <c r="D28" s="6" t="s">
        <v>784</v>
      </c>
      <c r="E28" s="7" t="s">
        <v>784</v>
      </c>
      <c r="F28" s="6" t="s">
        <v>784</v>
      </c>
      <c r="G28" s="7" t="s">
        <v>784</v>
      </c>
      <c r="H28" s="913">
        <f t="shared" si="0"/>
        <v>0</v>
      </c>
      <c r="I28" s="696">
        <v>22</v>
      </c>
      <c r="J28" s="4" t="s">
        <v>1655</v>
      </c>
      <c r="K28" s="6" t="s">
        <v>784</v>
      </c>
      <c r="L28" s="329" t="s">
        <v>784</v>
      </c>
      <c r="M28" s="329" t="s">
        <v>784</v>
      </c>
      <c r="N28" s="329" t="s">
        <v>784</v>
      </c>
      <c r="O28" s="902" t="s">
        <v>784</v>
      </c>
      <c r="P28" s="329" t="s">
        <v>784</v>
      </c>
      <c r="Q28" s="329" t="s">
        <v>784</v>
      </c>
      <c r="R28" s="749">
        <f t="shared" si="1"/>
        <v>0</v>
      </c>
      <c r="S28" s="953">
        <f t="shared" si="4"/>
        <v>0</v>
      </c>
      <c r="T28" s="696">
        <v>22</v>
      </c>
      <c r="U28" s="4" t="s">
        <v>1655</v>
      </c>
      <c r="V28" s="127">
        <v>5817</v>
      </c>
      <c r="W28" s="902">
        <v>2266</v>
      </c>
      <c r="X28" s="902">
        <v>1081</v>
      </c>
      <c r="Y28" s="902">
        <v>688</v>
      </c>
      <c r="Z28" s="902">
        <v>4972</v>
      </c>
      <c r="AA28" s="17">
        <f t="shared" si="5"/>
        <v>14824</v>
      </c>
      <c r="AB28" s="696">
        <v>22</v>
      </c>
      <c r="AC28" s="4" t="s">
        <v>1655</v>
      </c>
      <c r="AD28" s="902">
        <v>304724</v>
      </c>
      <c r="AE28" s="902">
        <v>20694</v>
      </c>
      <c r="AF28" s="902">
        <v>2699</v>
      </c>
      <c r="AG28" s="329" t="s">
        <v>784</v>
      </c>
      <c r="AH28" s="902">
        <v>20705</v>
      </c>
      <c r="AI28" s="902">
        <v>1303</v>
      </c>
      <c r="AJ28" s="902">
        <v>964</v>
      </c>
      <c r="AK28" s="902">
        <v>351089</v>
      </c>
      <c r="AL28" s="329">
        <f t="shared" si="6"/>
        <v>365913</v>
      </c>
      <c r="AM28" s="9">
        <v>22</v>
      </c>
      <c r="AN28" s="4" t="s">
        <v>1655</v>
      </c>
      <c r="AO28" s="7" t="s">
        <v>784</v>
      </c>
      <c r="AP28" s="6" t="s">
        <v>784</v>
      </c>
      <c r="AQ28" s="7" t="s">
        <v>784</v>
      </c>
      <c r="AR28" s="6" t="s">
        <v>784</v>
      </c>
      <c r="AS28" s="7" t="s">
        <v>784</v>
      </c>
      <c r="AT28" s="913">
        <f t="shared" si="2"/>
        <v>0</v>
      </c>
      <c r="AU28" s="111">
        <v>22</v>
      </c>
      <c r="AV28" s="4" t="s">
        <v>1655</v>
      </c>
      <c r="AW28" s="6" t="s">
        <v>784</v>
      </c>
      <c r="AX28" s="329" t="s">
        <v>784</v>
      </c>
      <c r="AY28" s="329" t="s">
        <v>784</v>
      </c>
      <c r="AZ28" s="329" t="s">
        <v>784</v>
      </c>
      <c r="BA28" s="902" t="s">
        <v>784</v>
      </c>
      <c r="BB28" s="329" t="s">
        <v>784</v>
      </c>
      <c r="BC28" s="329" t="s">
        <v>784</v>
      </c>
      <c r="BD28" s="749">
        <f t="shared" si="3"/>
        <v>0</v>
      </c>
      <c r="BE28" s="953">
        <f t="shared" si="7"/>
        <v>0</v>
      </c>
    </row>
    <row r="29" spans="1:57" s="62" customFormat="1" ht="15" customHeight="1">
      <c r="A29" s="788">
        <v>23</v>
      </c>
      <c r="B29" s="100" t="s">
        <v>1656</v>
      </c>
      <c r="C29" s="229">
        <v>8050</v>
      </c>
      <c r="D29" s="958">
        <v>4636</v>
      </c>
      <c r="E29" s="959">
        <v>920</v>
      </c>
      <c r="F29" s="922">
        <v>4247</v>
      </c>
      <c r="G29" s="959">
        <v>19268</v>
      </c>
      <c r="H29" s="960">
        <f t="shared" si="0"/>
        <v>37121</v>
      </c>
      <c r="I29" s="961">
        <v>23</v>
      </c>
      <c r="J29" s="61" t="s">
        <v>1656</v>
      </c>
      <c r="K29" s="962">
        <v>360502</v>
      </c>
      <c r="L29" s="963">
        <v>29395</v>
      </c>
      <c r="M29" s="963">
        <v>3262</v>
      </c>
      <c r="N29" s="963">
        <v>1276</v>
      </c>
      <c r="O29" s="425">
        <v>2810</v>
      </c>
      <c r="P29" s="963">
        <v>83</v>
      </c>
      <c r="Q29" s="963">
        <v>864</v>
      </c>
      <c r="R29" s="749">
        <f t="shared" si="1"/>
        <v>398192</v>
      </c>
      <c r="S29" s="953">
        <f t="shared" si="4"/>
        <v>435313</v>
      </c>
      <c r="T29" s="961">
        <v>23</v>
      </c>
      <c r="U29" s="61" t="s">
        <v>1656</v>
      </c>
      <c r="V29" s="61">
        <v>7471</v>
      </c>
      <c r="W29" s="425">
        <v>3671</v>
      </c>
      <c r="X29" s="425">
        <v>834</v>
      </c>
      <c r="Y29" s="425">
        <v>3939</v>
      </c>
      <c r="Z29" s="425">
        <v>18191</v>
      </c>
      <c r="AA29" s="17">
        <f t="shared" si="5"/>
        <v>34106</v>
      </c>
      <c r="AB29" s="961">
        <v>23</v>
      </c>
      <c r="AC29" s="61" t="s">
        <v>1656</v>
      </c>
      <c r="AD29" s="405">
        <v>326295</v>
      </c>
      <c r="AE29" s="405">
        <v>26665</v>
      </c>
      <c r="AF29" s="405">
        <v>2225</v>
      </c>
      <c r="AG29" s="405">
        <v>1185</v>
      </c>
      <c r="AH29" s="405">
        <v>2139</v>
      </c>
      <c r="AI29" s="902">
        <v>52</v>
      </c>
      <c r="AJ29" s="405">
        <v>624</v>
      </c>
      <c r="AK29" s="405">
        <v>359185</v>
      </c>
      <c r="AL29" s="329">
        <f t="shared" si="6"/>
        <v>393291</v>
      </c>
      <c r="AM29" s="9">
        <v>23</v>
      </c>
      <c r="AN29" s="100" t="s">
        <v>1656</v>
      </c>
      <c r="AO29" s="964">
        <v>8331</v>
      </c>
      <c r="AP29" s="958">
        <v>4799</v>
      </c>
      <c r="AQ29" s="965">
        <v>952</v>
      </c>
      <c r="AR29" s="922">
        <v>4395</v>
      </c>
      <c r="AS29" s="965">
        <v>19943</v>
      </c>
      <c r="AT29" s="960">
        <f t="shared" si="2"/>
        <v>38420</v>
      </c>
      <c r="AU29" s="136">
        <v>23</v>
      </c>
      <c r="AV29" s="61" t="s">
        <v>1656</v>
      </c>
      <c r="AW29" s="962">
        <v>383935</v>
      </c>
      <c r="AX29" s="963">
        <v>31306</v>
      </c>
      <c r="AY29" s="963">
        <v>3474</v>
      </c>
      <c r="AZ29" s="963">
        <v>1359</v>
      </c>
      <c r="BA29" s="425">
        <v>2993</v>
      </c>
      <c r="BB29" s="963">
        <v>88</v>
      </c>
      <c r="BC29" s="963">
        <v>920</v>
      </c>
      <c r="BD29" s="749">
        <f t="shared" si="3"/>
        <v>424075</v>
      </c>
      <c r="BE29" s="953">
        <f t="shared" si="7"/>
        <v>462495</v>
      </c>
    </row>
    <row r="30" spans="1:57" s="1" customFormat="1" ht="12.75">
      <c r="A30" s="1187" t="s">
        <v>1657</v>
      </c>
      <c r="B30" s="1208"/>
      <c r="C30" s="132">
        <f aca="true" t="shared" si="8" ref="C30:H30">SUM(C7:C29)</f>
        <v>465902</v>
      </c>
      <c r="D30" s="132">
        <f t="shared" si="8"/>
        <v>323009</v>
      </c>
      <c r="E30" s="132">
        <f t="shared" si="8"/>
        <v>166419</v>
      </c>
      <c r="F30" s="132">
        <f t="shared" si="8"/>
        <v>244573</v>
      </c>
      <c r="G30" s="966">
        <f t="shared" si="8"/>
        <v>647442</v>
      </c>
      <c r="H30" s="966">
        <f t="shared" si="8"/>
        <v>1847345</v>
      </c>
      <c r="I30" s="1185" t="s">
        <v>1658</v>
      </c>
      <c r="J30" s="1185"/>
      <c r="K30" s="132">
        <f>SUM(K7:K29)</f>
        <v>13442445</v>
      </c>
      <c r="L30" s="132">
        <f>SUM(L7:L29)</f>
        <v>3403725</v>
      </c>
      <c r="M30" s="132">
        <f>SUM(M7:M29)</f>
        <v>224063</v>
      </c>
      <c r="N30" s="132">
        <f>SUM(N8:N29)</f>
        <v>119571</v>
      </c>
      <c r="O30" s="132">
        <f aca="true" t="shared" si="9" ref="O30:AL30">SUM(O7:O29)</f>
        <v>127404</v>
      </c>
      <c r="P30" s="132">
        <f t="shared" si="9"/>
        <v>70823</v>
      </c>
      <c r="Q30" s="132">
        <f>SUM(Q7:Q29)</f>
        <v>105678</v>
      </c>
      <c r="R30" s="132">
        <f t="shared" si="9"/>
        <v>17493709</v>
      </c>
      <c r="S30" s="411">
        <f t="shared" si="9"/>
        <v>19341054</v>
      </c>
      <c r="T30" s="1185" t="s">
        <v>1658</v>
      </c>
      <c r="U30" s="1185"/>
      <c r="V30" s="12">
        <f t="shared" si="9"/>
        <v>474153</v>
      </c>
      <c r="W30" s="509">
        <f t="shared" si="9"/>
        <v>315524</v>
      </c>
      <c r="X30" s="509">
        <f t="shared" si="9"/>
        <v>179944</v>
      </c>
      <c r="Y30" s="509">
        <f t="shared" si="9"/>
        <v>245520</v>
      </c>
      <c r="Z30" s="509">
        <f t="shared" si="9"/>
        <v>605792</v>
      </c>
      <c r="AA30" s="509">
        <f t="shared" si="9"/>
        <v>1820933</v>
      </c>
      <c r="AB30" s="1185" t="s">
        <v>1658</v>
      </c>
      <c r="AC30" s="1185"/>
      <c r="AD30" s="509">
        <f t="shared" si="9"/>
        <v>14042669</v>
      </c>
      <c r="AE30" s="509">
        <f t="shared" si="9"/>
        <v>3329073</v>
      </c>
      <c r="AF30" s="509">
        <f t="shared" si="9"/>
        <v>292709</v>
      </c>
      <c r="AG30" s="509">
        <f t="shared" si="9"/>
        <v>52710</v>
      </c>
      <c r="AH30" s="509">
        <f t="shared" si="9"/>
        <v>173546</v>
      </c>
      <c r="AI30" s="509">
        <f t="shared" si="9"/>
        <v>53389</v>
      </c>
      <c r="AJ30" s="509">
        <f t="shared" si="9"/>
        <v>104803</v>
      </c>
      <c r="AK30" s="509">
        <f t="shared" si="9"/>
        <v>18048899</v>
      </c>
      <c r="AL30" s="509">
        <f t="shared" si="9"/>
        <v>19869832</v>
      </c>
      <c r="AM30" s="1187" t="s">
        <v>1657</v>
      </c>
      <c r="AN30" s="1208"/>
      <c r="AO30" s="132">
        <f aca="true" t="shared" si="10" ref="AO30:AT30">SUM(AO7:AO29)</f>
        <v>507921</v>
      </c>
      <c r="AP30" s="132">
        <f t="shared" si="10"/>
        <v>356179</v>
      </c>
      <c r="AQ30" s="132">
        <f t="shared" si="10"/>
        <v>172276</v>
      </c>
      <c r="AR30" s="132">
        <f t="shared" si="10"/>
        <v>267131</v>
      </c>
      <c r="AS30" s="966">
        <f t="shared" si="10"/>
        <v>692492</v>
      </c>
      <c r="AT30" s="966">
        <f t="shared" si="10"/>
        <v>1995999</v>
      </c>
      <c r="AU30" s="1185" t="s">
        <v>1658</v>
      </c>
      <c r="AV30" s="1185"/>
      <c r="AW30" s="132">
        <f>SUM(AW7:AW29)</f>
        <v>14643265</v>
      </c>
      <c r="AX30" s="132">
        <f>SUM(AX7:AX29)</f>
        <v>3736669</v>
      </c>
      <c r="AY30" s="132">
        <f>SUM(AY7:AY29)</f>
        <v>235502</v>
      </c>
      <c r="AZ30" s="132">
        <f>SUM(AZ8:AZ29)</f>
        <v>124730</v>
      </c>
      <c r="BA30" s="132">
        <f>SUM(BA7:BA29)</f>
        <v>136192</v>
      </c>
      <c r="BB30" s="132">
        <f>SUM(BB7:BB29)</f>
        <v>74964</v>
      </c>
      <c r="BC30" s="132">
        <f>SUM(BC7:BC29)</f>
        <v>117616</v>
      </c>
      <c r="BD30" s="132">
        <f>SUM(BD7:BD29)</f>
        <v>19068938</v>
      </c>
      <c r="BE30" s="411">
        <f>SUM(BE7:BE29)</f>
        <v>21064937</v>
      </c>
    </row>
    <row r="31" spans="7:45" ht="12.75">
      <c r="G31" s="957"/>
      <c r="AS31" s="957"/>
    </row>
    <row r="32" spans="1:57" ht="12.75">
      <c r="A32" s="21" t="s">
        <v>1659</v>
      </c>
      <c r="I32" s="21" t="s">
        <v>1659</v>
      </c>
      <c r="T32" s="21" t="s">
        <v>1660</v>
      </c>
      <c r="AB32" s="21" t="s">
        <v>1660</v>
      </c>
      <c r="AM32" s="21" t="s">
        <v>1659</v>
      </c>
      <c r="AU32" s="1239" t="s">
        <v>1659</v>
      </c>
      <c r="AV32" s="1239"/>
      <c r="AW32" s="1239"/>
      <c r="AX32" s="1239"/>
      <c r="AY32" s="1239"/>
      <c r="AZ32" s="1239"/>
      <c r="BA32" s="1239"/>
      <c r="BB32" s="1239"/>
      <c r="BC32" s="1239"/>
      <c r="BD32" s="1239"/>
      <c r="BE32" s="1239"/>
    </row>
    <row r="33" spans="2:54" ht="12.75">
      <c r="B33" t="s">
        <v>1661</v>
      </c>
      <c r="J33" t="s">
        <v>1662</v>
      </c>
      <c r="N33" t="s">
        <v>1663</v>
      </c>
      <c r="U33" t="s">
        <v>1664</v>
      </c>
      <c r="AC33" t="s">
        <v>1664</v>
      </c>
      <c r="AD33" t="s">
        <v>784</v>
      </c>
      <c r="AE33" t="s">
        <v>1665</v>
      </c>
      <c r="AG33" t="s">
        <v>1666</v>
      </c>
      <c r="AJ33" t="s">
        <v>1667</v>
      </c>
      <c r="AN33" t="s">
        <v>1661</v>
      </c>
      <c r="AV33" t="s">
        <v>1662</v>
      </c>
      <c r="BB33" t="s">
        <v>1663</v>
      </c>
    </row>
    <row r="34" spans="1:54" ht="12.75">
      <c r="A34" t="s">
        <v>1662</v>
      </c>
      <c r="E34" t="s">
        <v>1663</v>
      </c>
      <c r="J34" t="s">
        <v>1668</v>
      </c>
      <c r="N34" t="s">
        <v>1669</v>
      </c>
      <c r="T34" t="s">
        <v>1670</v>
      </c>
      <c r="AB34" t="s">
        <v>1670</v>
      </c>
      <c r="AD34" t="s">
        <v>1671</v>
      </c>
      <c r="AM34" t="s">
        <v>1662</v>
      </c>
      <c r="AQ34" t="s">
        <v>1663</v>
      </c>
      <c r="AV34" t="s">
        <v>1668</v>
      </c>
      <c r="BB34" t="s">
        <v>1669</v>
      </c>
    </row>
    <row r="35" spans="1:48" ht="12.75">
      <c r="A35" t="s">
        <v>1668</v>
      </c>
      <c r="E35" t="s">
        <v>1669</v>
      </c>
      <c r="J35" t="s">
        <v>1672</v>
      </c>
      <c r="T35" t="s">
        <v>1673</v>
      </c>
      <c r="AB35" t="s">
        <v>1673</v>
      </c>
      <c r="AD35" t="s">
        <v>1674</v>
      </c>
      <c r="AM35" t="s">
        <v>1668</v>
      </c>
      <c r="AQ35" t="s">
        <v>1669</v>
      </c>
      <c r="AV35" t="s">
        <v>1672</v>
      </c>
    </row>
    <row r="36" spans="20:39" ht="12.75">
      <c r="T36" t="s">
        <v>1675</v>
      </c>
      <c r="AM36" t="s">
        <v>1676</v>
      </c>
    </row>
    <row r="37" ht="12.75">
      <c r="AV37" t="s">
        <v>1676</v>
      </c>
    </row>
    <row r="47" spans="4:54" ht="12.75">
      <c r="D47">
        <v>99</v>
      </c>
      <c r="P47">
        <v>100</v>
      </c>
      <c r="V47">
        <v>131</v>
      </c>
      <c r="AG47">
        <v>132</v>
      </c>
      <c r="AP47">
        <v>99</v>
      </c>
      <c r="BB47">
        <v>100</v>
      </c>
    </row>
  </sheetData>
  <sheetProtection/>
  <mergeCells count="38">
    <mergeCell ref="AU32:BE32"/>
    <mergeCell ref="AV4:AV5"/>
    <mergeCell ref="AW4:BE4"/>
    <mergeCell ref="A30:B30"/>
    <mergeCell ref="I30:J30"/>
    <mergeCell ref="T30:U30"/>
    <mergeCell ref="AB30:AC30"/>
    <mergeCell ref="AM30:AN30"/>
    <mergeCell ref="AU30:AV30"/>
    <mergeCell ref="AM4:AM5"/>
    <mergeCell ref="T4:T5"/>
    <mergeCell ref="U4:U5"/>
    <mergeCell ref="AN4:AN5"/>
    <mergeCell ref="AO4:AT4"/>
    <mergeCell ref="AU4:AU5"/>
    <mergeCell ref="V4:AA4"/>
    <mergeCell ref="AB4:AB5"/>
    <mergeCell ref="AC4:AC5"/>
    <mergeCell ref="AD4:AL4"/>
    <mergeCell ref="N3:S3"/>
    <mergeCell ref="V3:AA3"/>
    <mergeCell ref="AF3:AL3"/>
    <mergeCell ref="AZ3:BE3"/>
    <mergeCell ref="A4:A5"/>
    <mergeCell ref="B4:B5"/>
    <mergeCell ref="C4:H4"/>
    <mergeCell ref="I4:I5"/>
    <mergeCell ref="J4:J5"/>
    <mergeCell ref="K4:S4"/>
    <mergeCell ref="A1:H1"/>
    <mergeCell ref="I1:S1"/>
    <mergeCell ref="U1:AA2"/>
    <mergeCell ref="AD1:AL1"/>
    <mergeCell ref="AM1:AT1"/>
    <mergeCell ref="AU1:BE1"/>
    <mergeCell ref="I2:S2"/>
    <mergeCell ref="AD2:AL2"/>
    <mergeCell ref="AU2:BE2"/>
  </mergeCells>
  <printOptions/>
  <pageMargins left="0.75" right="0.75" top="1" bottom="1" header="0.5" footer="0.5"/>
  <pageSetup horizontalDpi="600" verticalDpi="600" orientation="portrait" scale="71" r:id="rId2"/>
  <colBreaks count="1" manualBreakCount="1">
    <brk id="46" max="37" man="1"/>
  </colBreaks>
  <drawing r:id="rId1"/>
</worksheet>
</file>

<file path=xl/worksheets/sheet17.xml><?xml version="1.0" encoding="utf-8"?>
<worksheet xmlns="http://schemas.openxmlformats.org/spreadsheetml/2006/main" xmlns:r="http://schemas.openxmlformats.org/officeDocument/2006/relationships">
  <dimension ref="A1:L62"/>
  <sheetViews>
    <sheetView view="pageBreakPreview" zoomScale="60" zoomScalePageLayoutView="0" workbookViewId="0" topLeftCell="A1">
      <selection activeCell="K33" sqref="K33"/>
    </sheetView>
  </sheetViews>
  <sheetFormatPr defaultColWidth="11.00390625" defaultRowHeight="12.75"/>
  <cols>
    <col min="1" max="1" width="4.140625" style="39" customWidth="1"/>
    <col min="2" max="2" width="25.28125" style="39" customWidth="1"/>
    <col min="3" max="3" width="11.140625" style="927" customWidth="1"/>
    <col min="4" max="4" width="12.140625" style="927" customWidth="1"/>
    <col min="5" max="5" width="13.28125" style="927" customWidth="1"/>
    <col min="6" max="6" width="12.00390625" style="927" customWidth="1"/>
    <col min="7" max="7" width="15.140625" style="927" customWidth="1"/>
    <col min="8" max="8" width="13.140625" style="927" customWidth="1"/>
    <col min="9" max="9" width="1.57421875" style="39" customWidth="1"/>
    <col min="10" max="11" width="12.140625" style="39" customWidth="1"/>
    <col min="12" max="15" width="7.57421875" style="39" customWidth="1"/>
    <col min="16" max="23" width="11.00390625" style="39" customWidth="1"/>
    <col min="24" max="24" width="57.8515625" style="39" customWidth="1"/>
    <col min="25" max="25" width="11.00390625" style="39" customWidth="1"/>
    <col min="26" max="26" width="57.8515625" style="39" customWidth="1"/>
    <col min="27" max="16384" width="11.00390625" style="39" customWidth="1"/>
  </cols>
  <sheetData>
    <row r="1" spans="1:12" ht="15">
      <c r="A1" s="1240" t="s">
        <v>1584</v>
      </c>
      <c r="B1" s="1240"/>
      <c r="C1" s="1240"/>
      <c r="D1" s="1240"/>
      <c r="E1" s="1240"/>
      <c r="F1" s="1240"/>
      <c r="G1" s="1240"/>
      <c r="H1" s="1240"/>
      <c r="I1" s="926"/>
      <c r="J1" s="926"/>
      <c r="K1" s="926"/>
      <c r="L1" s="926"/>
    </row>
    <row r="2" spans="7:8" ht="12.75">
      <c r="G2" s="1241" t="s">
        <v>1585</v>
      </c>
      <c r="H2" s="1241"/>
    </row>
    <row r="3" spans="1:8" ht="66.75" customHeight="1">
      <c r="A3" s="65" t="s">
        <v>804</v>
      </c>
      <c r="B3" s="928" t="s">
        <v>1586</v>
      </c>
      <c r="C3" s="928" t="s">
        <v>1587</v>
      </c>
      <c r="D3" s="928" t="s">
        <v>1588</v>
      </c>
      <c r="E3" s="928" t="s">
        <v>1589</v>
      </c>
      <c r="F3" s="928" t="s">
        <v>1590</v>
      </c>
      <c r="G3" s="928" t="s">
        <v>1591</v>
      </c>
      <c r="H3" s="928" t="s">
        <v>1592</v>
      </c>
    </row>
    <row r="4" spans="1:8" ht="12.75" customHeight="1">
      <c r="A4" s="928">
        <v>1</v>
      </c>
      <c r="B4" s="928">
        <v>2</v>
      </c>
      <c r="C4" s="928">
        <v>3</v>
      </c>
      <c r="D4" s="928">
        <v>4</v>
      </c>
      <c r="E4" s="928">
        <v>5</v>
      </c>
      <c r="F4" s="928">
        <v>6</v>
      </c>
      <c r="G4" s="928">
        <v>7</v>
      </c>
      <c r="H4" s="928">
        <v>8</v>
      </c>
    </row>
    <row r="5" spans="1:10" ht="12.75" customHeight="1">
      <c r="A5" s="929"/>
      <c r="B5" s="930" t="s">
        <v>699</v>
      </c>
      <c r="C5" s="931">
        <v>100182</v>
      </c>
      <c r="D5" s="932">
        <v>85481</v>
      </c>
      <c r="E5" s="932">
        <v>376603</v>
      </c>
      <c r="F5" s="932">
        <v>5094</v>
      </c>
      <c r="G5" s="932">
        <v>57103</v>
      </c>
      <c r="H5" s="932">
        <v>-616</v>
      </c>
      <c r="J5" s="933"/>
    </row>
    <row r="6" spans="1:10" ht="12.75" customHeight="1">
      <c r="A6" s="929"/>
      <c r="B6" s="930" t="s">
        <v>710</v>
      </c>
      <c r="C6" s="934">
        <v>88479</v>
      </c>
      <c r="D6" s="934">
        <v>78896</v>
      </c>
      <c r="E6" s="934">
        <v>381636</v>
      </c>
      <c r="F6" s="934">
        <v>6325</v>
      </c>
      <c r="G6" s="934">
        <v>7357</v>
      </c>
      <c r="H6" s="932">
        <f aca="true" t="shared" si="0" ref="H6:H14">F6-G6</f>
        <v>-1032</v>
      </c>
      <c r="J6" s="933"/>
    </row>
    <row r="7" spans="1:10" ht="12.75" customHeight="1">
      <c r="A7" s="929"/>
      <c r="B7" s="930" t="s">
        <v>723</v>
      </c>
      <c r="C7" s="934">
        <v>101514</v>
      </c>
      <c r="D7" s="934">
        <v>91916</v>
      </c>
      <c r="E7" s="934">
        <v>406793</v>
      </c>
      <c r="F7" s="934">
        <v>8311</v>
      </c>
      <c r="G7" s="934">
        <v>9420</v>
      </c>
      <c r="H7" s="932">
        <f t="shared" si="0"/>
        <v>-1109</v>
      </c>
      <c r="J7" s="933"/>
    </row>
    <row r="8" spans="1:10" ht="12.75" customHeight="1">
      <c r="A8" s="929"/>
      <c r="B8" s="930" t="s">
        <v>727</v>
      </c>
      <c r="C8" s="72">
        <v>105336</v>
      </c>
      <c r="D8" s="72">
        <v>95092</v>
      </c>
      <c r="E8" s="72">
        <v>424314</v>
      </c>
      <c r="F8" s="72">
        <v>9026</v>
      </c>
      <c r="G8" s="72">
        <v>10807</v>
      </c>
      <c r="H8" s="932">
        <f t="shared" si="0"/>
        <v>-1781</v>
      </c>
      <c r="J8" s="933"/>
    </row>
    <row r="9" spans="1:10" ht="12.75" customHeight="1">
      <c r="A9" s="929"/>
      <c r="B9" s="930" t="s">
        <v>1593</v>
      </c>
      <c r="C9" s="934">
        <v>115034</v>
      </c>
      <c r="D9" s="934">
        <v>103392</v>
      </c>
      <c r="E9" s="934">
        <v>460882</v>
      </c>
      <c r="F9" s="934">
        <v>11027</v>
      </c>
      <c r="G9" s="934">
        <v>13039</v>
      </c>
      <c r="H9" s="932">
        <f t="shared" si="0"/>
        <v>-2012</v>
      </c>
      <c r="J9" s="933"/>
    </row>
    <row r="10" spans="1:10" ht="10.5" customHeight="1">
      <c r="A10" s="24"/>
      <c r="B10" s="930" t="s">
        <v>822</v>
      </c>
      <c r="C10" s="935">
        <v>114970</v>
      </c>
      <c r="D10" s="935">
        <v>104629</v>
      </c>
      <c r="E10" s="935">
        <v>455305</v>
      </c>
      <c r="F10" s="936">
        <v>15326</v>
      </c>
      <c r="G10" s="936">
        <v>17272</v>
      </c>
      <c r="H10" s="932">
        <f t="shared" si="0"/>
        <v>-1946</v>
      </c>
      <c r="J10" s="933"/>
    </row>
    <row r="11" spans="1:10" ht="12.75">
      <c r="A11" s="24"/>
      <c r="B11" s="930" t="s">
        <v>832</v>
      </c>
      <c r="C11" s="935">
        <v>114689</v>
      </c>
      <c r="D11" s="935">
        <v>103328</v>
      </c>
      <c r="E11" s="935">
        <v>441456</v>
      </c>
      <c r="F11" s="936">
        <v>16041</v>
      </c>
      <c r="G11" s="936">
        <v>18233</v>
      </c>
      <c r="H11" s="932">
        <f t="shared" si="0"/>
        <v>-2192</v>
      </c>
      <c r="J11" s="933"/>
    </row>
    <row r="12" spans="1:10" ht="12.75">
      <c r="A12" s="24"/>
      <c r="B12" s="930" t="s">
        <v>866</v>
      </c>
      <c r="C12" s="935">
        <v>114875</v>
      </c>
      <c r="D12" s="935" t="s">
        <v>1594</v>
      </c>
      <c r="E12" s="935">
        <v>428034</v>
      </c>
      <c r="F12" s="936">
        <v>16618</v>
      </c>
      <c r="G12" s="936">
        <v>18143</v>
      </c>
      <c r="H12" s="932">
        <f t="shared" si="0"/>
        <v>-1525</v>
      </c>
      <c r="J12" s="933"/>
    </row>
    <row r="13" spans="1:10" ht="12.75">
      <c r="A13" s="24"/>
      <c r="B13" s="930" t="s">
        <v>886</v>
      </c>
      <c r="C13" s="935">
        <v>111369</v>
      </c>
      <c r="D13" s="935" t="s">
        <v>1595</v>
      </c>
      <c r="E13" s="935">
        <v>448883</v>
      </c>
      <c r="F13" s="936">
        <v>18112</v>
      </c>
      <c r="G13" s="936">
        <v>19582</v>
      </c>
      <c r="H13" s="932">
        <f t="shared" si="0"/>
        <v>-1470</v>
      </c>
      <c r="J13" s="933"/>
    </row>
    <row r="14" spans="1:10" ht="12.75">
      <c r="A14" s="24"/>
      <c r="B14" s="930" t="s">
        <v>897</v>
      </c>
      <c r="C14" s="935">
        <v>102526</v>
      </c>
      <c r="D14" s="935">
        <v>95111</v>
      </c>
      <c r="E14" s="935">
        <v>425490</v>
      </c>
      <c r="F14" s="936">
        <v>14346</v>
      </c>
      <c r="G14" s="936">
        <v>12078</v>
      </c>
      <c r="H14" s="932">
        <f t="shared" si="0"/>
        <v>2268</v>
      </c>
      <c r="J14" s="933"/>
    </row>
    <row r="15" spans="1:8" ht="12.75">
      <c r="A15" s="24"/>
      <c r="B15" s="930"/>
      <c r="C15" s="72"/>
      <c r="D15" s="72"/>
      <c r="E15" s="72"/>
      <c r="F15" s="72"/>
      <c r="G15" s="72"/>
      <c r="H15" s="72"/>
    </row>
    <row r="16" spans="1:8" ht="12.75">
      <c r="A16" s="24"/>
      <c r="B16" s="937"/>
      <c r="C16" s="935"/>
      <c r="D16" s="935"/>
      <c r="E16" s="935"/>
      <c r="F16" s="936"/>
      <c r="G16" s="936"/>
      <c r="H16" s="398"/>
    </row>
    <row r="17" spans="1:12" s="1" customFormat="1" ht="12.75">
      <c r="A17" s="14"/>
      <c r="B17" s="938" t="s">
        <v>897</v>
      </c>
      <c r="C17" s="939"/>
      <c r="D17" s="939"/>
      <c r="E17" s="939"/>
      <c r="F17" s="939"/>
      <c r="G17" s="939"/>
      <c r="H17" s="939"/>
      <c r="I17" s="940"/>
      <c r="J17" s="940"/>
      <c r="L17" s="940"/>
    </row>
    <row r="18" spans="1:12" ht="12.75">
      <c r="A18" s="24"/>
      <c r="B18" s="941" t="s">
        <v>1596</v>
      </c>
      <c r="C18" s="935"/>
      <c r="D18" s="935"/>
      <c r="E18" s="935"/>
      <c r="F18" s="935"/>
      <c r="G18" s="935"/>
      <c r="H18" s="935" t="s">
        <v>76</v>
      </c>
      <c r="I18" s="926"/>
      <c r="J18" s="926"/>
      <c r="L18" s="926"/>
    </row>
    <row r="19" spans="1:12" ht="12.75">
      <c r="A19" s="24">
        <v>1</v>
      </c>
      <c r="B19" s="88" t="s">
        <v>214</v>
      </c>
      <c r="C19" s="942">
        <v>19208</v>
      </c>
      <c r="D19" s="942">
        <v>19105</v>
      </c>
      <c r="E19" s="942">
        <v>76255</v>
      </c>
      <c r="F19" s="942" t="s">
        <v>1196</v>
      </c>
      <c r="G19" s="942" t="s">
        <v>1196</v>
      </c>
      <c r="H19" s="942" t="s">
        <v>1196</v>
      </c>
      <c r="I19" s="943" t="s">
        <v>76</v>
      </c>
      <c r="J19" s="926"/>
      <c r="K19" s="926"/>
      <c r="L19" s="926"/>
    </row>
    <row r="20" spans="1:8" ht="12.75">
      <c r="A20" s="24">
        <v>2</v>
      </c>
      <c r="B20" s="88" t="s">
        <v>215</v>
      </c>
      <c r="C20" s="942" t="s">
        <v>1196</v>
      </c>
      <c r="D20" s="942" t="s">
        <v>1196</v>
      </c>
      <c r="E20" s="942" t="s">
        <v>1196</v>
      </c>
      <c r="F20" s="942" t="s">
        <v>1196</v>
      </c>
      <c r="G20" s="942" t="s">
        <v>1196</v>
      </c>
      <c r="H20" s="942" t="s">
        <v>1196</v>
      </c>
    </row>
    <row r="21" spans="1:12" ht="12.75">
      <c r="A21" s="24">
        <v>3</v>
      </c>
      <c r="B21" s="88" t="s">
        <v>216</v>
      </c>
      <c r="C21" s="942" t="s">
        <v>1196</v>
      </c>
      <c r="D21" s="942" t="s">
        <v>1196</v>
      </c>
      <c r="E21" s="942" t="s">
        <v>1196</v>
      </c>
      <c r="F21" s="942" t="s">
        <v>1196</v>
      </c>
      <c r="G21" s="942" t="s">
        <v>1196</v>
      </c>
      <c r="H21" s="942" t="s">
        <v>1196</v>
      </c>
      <c r="I21" s="926"/>
      <c r="J21" s="926"/>
      <c r="K21" s="926"/>
      <c r="L21" s="926"/>
    </row>
    <row r="22" spans="1:12" ht="12.75">
      <c r="A22" s="24">
        <v>4</v>
      </c>
      <c r="B22" s="88" t="s">
        <v>217</v>
      </c>
      <c r="C22" s="942">
        <v>637</v>
      </c>
      <c r="D22" s="944">
        <v>495</v>
      </c>
      <c r="E22" s="944">
        <v>1261</v>
      </c>
      <c r="F22" s="944">
        <v>55</v>
      </c>
      <c r="G22" s="944">
        <v>54</v>
      </c>
      <c r="H22" s="944">
        <v>3</v>
      </c>
      <c r="I22" s="926"/>
      <c r="J22" s="926"/>
      <c r="K22" s="926"/>
      <c r="L22" s="926"/>
    </row>
    <row r="23" spans="1:8" ht="12.75">
      <c r="A23" s="24">
        <v>5</v>
      </c>
      <c r="B23" s="88" t="s">
        <v>241</v>
      </c>
      <c r="C23" s="942">
        <v>399</v>
      </c>
      <c r="D23" s="942">
        <v>327</v>
      </c>
      <c r="E23" s="942">
        <v>964</v>
      </c>
      <c r="F23" s="942">
        <v>48</v>
      </c>
      <c r="G23" s="942">
        <v>44</v>
      </c>
      <c r="H23" s="942">
        <v>4</v>
      </c>
    </row>
    <row r="24" spans="1:12" ht="12.75">
      <c r="A24" s="24">
        <v>6</v>
      </c>
      <c r="B24" s="88" t="s">
        <v>225</v>
      </c>
      <c r="C24" s="942">
        <v>9023</v>
      </c>
      <c r="D24" s="942">
        <v>7484</v>
      </c>
      <c r="E24" s="942">
        <v>28291</v>
      </c>
      <c r="F24" s="942">
        <v>1260</v>
      </c>
      <c r="G24" s="942">
        <v>1199</v>
      </c>
      <c r="H24" s="942">
        <v>61</v>
      </c>
      <c r="I24" s="926"/>
      <c r="J24" s="926"/>
      <c r="K24" s="926"/>
      <c r="L24" s="926"/>
    </row>
    <row r="25" spans="1:12" ht="12.75">
      <c r="A25" s="24">
        <v>7</v>
      </c>
      <c r="B25" s="88" t="s">
        <v>233</v>
      </c>
      <c r="C25" s="942">
        <v>3255</v>
      </c>
      <c r="D25" s="942">
        <v>3141</v>
      </c>
      <c r="E25" s="942">
        <v>14663</v>
      </c>
      <c r="F25" s="942">
        <v>644</v>
      </c>
      <c r="G25" s="942">
        <v>468</v>
      </c>
      <c r="H25" s="942">
        <v>176</v>
      </c>
      <c r="I25" s="926"/>
      <c r="J25" s="926"/>
      <c r="K25" s="926"/>
      <c r="L25" s="926"/>
    </row>
    <row r="26" spans="1:12" ht="12.75">
      <c r="A26" s="24">
        <v>8</v>
      </c>
      <c r="B26" s="88" t="s">
        <v>234</v>
      </c>
      <c r="C26" s="942">
        <v>1711</v>
      </c>
      <c r="D26" s="942">
        <v>1664</v>
      </c>
      <c r="E26" s="942">
        <v>6426</v>
      </c>
      <c r="F26" s="942">
        <v>229</v>
      </c>
      <c r="G26" s="942">
        <v>231</v>
      </c>
      <c r="H26" s="942">
        <v>-2</v>
      </c>
      <c r="I26" s="926"/>
      <c r="J26" s="926"/>
      <c r="K26" s="926"/>
      <c r="L26" s="926"/>
    </row>
    <row r="27" spans="1:12" ht="12.75">
      <c r="A27" s="24">
        <v>9</v>
      </c>
      <c r="B27" s="88" t="s">
        <v>170</v>
      </c>
      <c r="C27" s="942" t="s">
        <v>1196</v>
      </c>
      <c r="D27" s="942" t="s">
        <v>1196</v>
      </c>
      <c r="E27" s="942" t="s">
        <v>1196</v>
      </c>
      <c r="F27" s="942" t="s">
        <v>1196</v>
      </c>
      <c r="G27" s="942" t="s">
        <v>1196</v>
      </c>
      <c r="H27" s="942" t="s">
        <v>1196</v>
      </c>
      <c r="I27" s="926"/>
      <c r="J27" s="926"/>
      <c r="K27" s="926"/>
      <c r="L27" s="926"/>
    </row>
    <row r="28" spans="1:12" ht="12.75">
      <c r="A28" s="24">
        <v>10</v>
      </c>
      <c r="B28" s="88" t="s">
        <v>708</v>
      </c>
      <c r="C28" s="942">
        <v>9379</v>
      </c>
      <c r="D28" s="942">
        <v>9054</v>
      </c>
      <c r="E28" s="942">
        <v>39889</v>
      </c>
      <c r="F28" s="942">
        <v>1498</v>
      </c>
      <c r="G28" s="942">
        <v>957</v>
      </c>
      <c r="H28" s="942">
        <v>541</v>
      </c>
      <c r="I28" s="926"/>
      <c r="J28" s="926"/>
      <c r="K28" s="926"/>
      <c r="L28" s="926"/>
    </row>
    <row r="29" spans="1:12" ht="12.75">
      <c r="A29" s="24">
        <v>11</v>
      </c>
      <c r="B29" s="88" t="s">
        <v>687</v>
      </c>
      <c r="C29" s="942" t="s">
        <v>1196</v>
      </c>
      <c r="D29" s="942" t="s">
        <v>1196</v>
      </c>
      <c r="E29" s="942" t="s">
        <v>1196</v>
      </c>
      <c r="F29" s="942" t="s">
        <v>1196</v>
      </c>
      <c r="G29" s="942" t="s">
        <v>1196</v>
      </c>
      <c r="H29" s="942" t="s">
        <v>1196</v>
      </c>
      <c r="I29" s="926"/>
      <c r="J29" s="926"/>
      <c r="K29" s="926"/>
      <c r="L29" s="926"/>
    </row>
    <row r="30" spans="1:12" ht="12.75">
      <c r="A30" s="24">
        <v>12</v>
      </c>
      <c r="B30" s="88" t="s">
        <v>218</v>
      </c>
      <c r="C30" s="942" t="s">
        <v>1196</v>
      </c>
      <c r="D30" s="942" t="s">
        <v>1196</v>
      </c>
      <c r="E30" s="942" t="s">
        <v>1196</v>
      </c>
      <c r="F30" s="942" t="s">
        <v>1196</v>
      </c>
      <c r="G30" s="942" t="s">
        <v>1196</v>
      </c>
      <c r="H30" s="942" t="s">
        <v>1196</v>
      </c>
      <c r="I30" s="926"/>
      <c r="J30" s="926"/>
      <c r="K30" s="926"/>
      <c r="L30" s="926"/>
    </row>
    <row r="31" spans="1:12" ht="12.75">
      <c r="A31" s="24">
        <v>13</v>
      </c>
      <c r="B31" s="88" t="s">
        <v>219</v>
      </c>
      <c r="C31" s="942">
        <v>20698</v>
      </c>
      <c r="D31" s="942">
        <v>19438</v>
      </c>
      <c r="E31" s="942">
        <v>65652</v>
      </c>
      <c r="F31" s="942">
        <v>3884</v>
      </c>
      <c r="G31" s="942">
        <v>3162</v>
      </c>
      <c r="H31" s="942">
        <v>722</v>
      </c>
      <c r="I31" s="926"/>
      <c r="J31" s="926"/>
      <c r="K31" s="926"/>
      <c r="L31" s="926"/>
    </row>
    <row r="32" spans="1:12" ht="12.75">
      <c r="A32" s="24">
        <v>14</v>
      </c>
      <c r="B32" s="88" t="s">
        <v>693</v>
      </c>
      <c r="C32" s="942" t="s">
        <v>1196</v>
      </c>
      <c r="D32" s="942" t="s">
        <v>1196</v>
      </c>
      <c r="E32" s="942" t="s">
        <v>1196</v>
      </c>
      <c r="F32" s="942" t="s">
        <v>1196</v>
      </c>
      <c r="G32" s="942" t="s">
        <v>1196</v>
      </c>
      <c r="H32" s="942" t="s">
        <v>1196</v>
      </c>
      <c r="I32" s="926"/>
      <c r="J32" s="926"/>
      <c r="K32" s="926"/>
      <c r="L32" s="926"/>
    </row>
    <row r="33" spans="1:8" ht="12.75">
      <c r="A33" s="24">
        <v>15</v>
      </c>
      <c r="B33" s="88" t="s">
        <v>220</v>
      </c>
      <c r="C33" s="942">
        <v>55</v>
      </c>
      <c r="D33" s="944">
        <v>28</v>
      </c>
      <c r="E33" s="944">
        <v>19</v>
      </c>
      <c r="F33" s="944">
        <v>1</v>
      </c>
      <c r="G33" s="944">
        <v>10</v>
      </c>
      <c r="H33" s="944">
        <v>-9</v>
      </c>
    </row>
    <row r="34" spans="1:12" ht="12.75">
      <c r="A34" s="24">
        <v>16</v>
      </c>
      <c r="B34" s="88" t="s">
        <v>695</v>
      </c>
      <c r="C34" s="942" t="s">
        <v>1196</v>
      </c>
      <c r="D34" s="942" t="s">
        <v>1196</v>
      </c>
      <c r="E34" s="942" t="s">
        <v>1196</v>
      </c>
      <c r="F34" s="942" t="s">
        <v>1196</v>
      </c>
      <c r="G34" s="942" t="s">
        <v>1196</v>
      </c>
      <c r="H34" s="942" t="s">
        <v>1196</v>
      </c>
      <c r="I34" s="926"/>
      <c r="J34" s="926"/>
      <c r="K34" s="926"/>
      <c r="L34" s="926"/>
    </row>
    <row r="35" spans="1:12" ht="12.75">
      <c r="A35" s="24">
        <v>17</v>
      </c>
      <c r="B35" s="88" t="s">
        <v>221</v>
      </c>
      <c r="C35" s="942">
        <v>421</v>
      </c>
      <c r="D35" s="942">
        <v>219</v>
      </c>
      <c r="E35" s="942" t="s">
        <v>1196</v>
      </c>
      <c r="F35" s="942">
        <v>7</v>
      </c>
      <c r="G35" s="942">
        <v>14</v>
      </c>
      <c r="H35" s="942">
        <v>-8</v>
      </c>
      <c r="I35" s="926"/>
      <c r="J35" s="926"/>
      <c r="K35" s="926"/>
      <c r="L35" s="926"/>
    </row>
    <row r="36" spans="1:12" ht="12.75">
      <c r="A36" s="24">
        <v>18</v>
      </c>
      <c r="B36" s="88" t="s">
        <v>222</v>
      </c>
      <c r="C36" s="942">
        <v>258</v>
      </c>
      <c r="D36" s="942">
        <v>228</v>
      </c>
      <c r="E36" s="942">
        <v>830</v>
      </c>
      <c r="F36" s="942">
        <v>34</v>
      </c>
      <c r="G36" s="942">
        <v>26</v>
      </c>
      <c r="H36" s="942">
        <v>9</v>
      </c>
      <c r="I36" s="926"/>
      <c r="J36" s="926"/>
      <c r="K36" s="926"/>
      <c r="L36" s="926"/>
    </row>
    <row r="37" spans="1:12" ht="12.75">
      <c r="A37" s="24">
        <v>19</v>
      </c>
      <c r="B37" s="88" t="s">
        <v>236</v>
      </c>
      <c r="C37" s="942">
        <v>1712</v>
      </c>
      <c r="D37" s="942">
        <v>1444</v>
      </c>
      <c r="E37" s="942">
        <v>4025</v>
      </c>
      <c r="F37" s="942">
        <v>372</v>
      </c>
      <c r="G37" s="942">
        <v>322</v>
      </c>
      <c r="H37" s="942">
        <v>50</v>
      </c>
      <c r="I37" s="926"/>
      <c r="J37" s="926"/>
      <c r="K37" s="926"/>
      <c r="L37" s="926"/>
    </row>
    <row r="38" spans="1:12" ht="12.75">
      <c r="A38" s="24">
        <v>20</v>
      </c>
      <c r="B38" s="88" t="s">
        <v>226</v>
      </c>
      <c r="C38" s="942">
        <v>4592</v>
      </c>
      <c r="D38" s="942">
        <v>4409</v>
      </c>
      <c r="E38" s="942">
        <v>20376</v>
      </c>
      <c r="F38" s="942">
        <v>772</v>
      </c>
      <c r="G38" s="942">
        <v>573</v>
      </c>
      <c r="H38" s="942">
        <v>199</v>
      </c>
      <c r="I38" s="926"/>
      <c r="J38" s="926"/>
      <c r="K38" s="926"/>
      <c r="L38" s="926"/>
    </row>
    <row r="39" spans="1:8" ht="12.75">
      <c r="A39" s="24">
        <v>21</v>
      </c>
      <c r="B39" s="88" t="s">
        <v>692</v>
      </c>
      <c r="C39" s="942" t="s">
        <v>1196</v>
      </c>
      <c r="D39" s="942" t="s">
        <v>1196</v>
      </c>
      <c r="E39" s="942" t="s">
        <v>1196</v>
      </c>
      <c r="F39" s="942" t="s">
        <v>1196</v>
      </c>
      <c r="G39" s="942" t="s">
        <v>1196</v>
      </c>
      <c r="H39" s="942" t="s">
        <v>1196</v>
      </c>
    </row>
    <row r="40" spans="1:12" ht="12.75">
      <c r="A40" s="24">
        <v>22</v>
      </c>
      <c r="B40" s="88" t="s">
        <v>688</v>
      </c>
      <c r="C40" s="942">
        <v>18869</v>
      </c>
      <c r="D40" s="942">
        <v>17426</v>
      </c>
      <c r="E40" s="942">
        <v>129399</v>
      </c>
      <c r="F40" s="942">
        <v>4094</v>
      </c>
      <c r="G40" s="942">
        <v>3467</v>
      </c>
      <c r="H40" s="942">
        <v>628</v>
      </c>
      <c r="I40" s="926"/>
      <c r="J40" s="926"/>
      <c r="K40" s="926"/>
      <c r="L40" s="926"/>
    </row>
    <row r="41" spans="1:12" ht="12.75">
      <c r="A41" s="24">
        <v>23</v>
      </c>
      <c r="B41" s="88" t="s">
        <v>694</v>
      </c>
      <c r="C41" s="942">
        <v>96</v>
      </c>
      <c r="D41" s="942">
        <v>61</v>
      </c>
      <c r="E41" s="942">
        <v>101</v>
      </c>
      <c r="F41" s="942">
        <v>4</v>
      </c>
      <c r="G41" s="942">
        <v>11</v>
      </c>
      <c r="H41" s="945">
        <v>-7</v>
      </c>
      <c r="I41" s="926"/>
      <c r="J41" s="926"/>
      <c r="K41" s="926"/>
      <c r="L41" s="926"/>
    </row>
    <row r="42" spans="1:8" ht="12.75">
      <c r="A42" s="24">
        <v>24</v>
      </c>
      <c r="B42" s="88" t="s">
        <v>237</v>
      </c>
      <c r="C42" s="942">
        <v>6715</v>
      </c>
      <c r="D42" s="942">
        <v>6448</v>
      </c>
      <c r="E42" s="942">
        <v>23289</v>
      </c>
      <c r="F42" s="942">
        <v>918</v>
      </c>
      <c r="G42" s="942">
        <v>695</v>
      </c>
      <c r="H42" s="945">
        <v>223</v>
      </c>
    </row>
    <row r="43" spans="1:8" ht="12.75">
      <c r="A43" s="24">
        <v>25</v>
      </c>
      <c r="B43" s="88" t="s">
        <v>691</v>
      </c>
      <c r="C43" s="942">
        <v>1914</v>
      </c>
      <c r="D43" s="942">
        <v>1130</v>
      </c>
      <c r="E43" s="942">
        <v>3230</v>
      </c>
      <c r="F43" s="942">
        <v>107</v>
      </c>
      <c r="G43" s="942">
        <v>230</v>
      </c>
      <c r="H43" s="942">
        <v>-123</v>
      </c>
    </row>
    <row r="44" spans="1:12" ht="20.25" customHeight="1">
      <c r="A44" s="24"/>
      <c r="B44" s="941" t="s">
        <v>1597</v>
      </c>
      <c r="C44" s="935"/>
      <c r="D44" s="935"/>
      <c r="E44" s="946"/>
      <c r="F44" s="935"/>
      <c r="G44" s="935"/>
      <c r="H44" s="935"/>
      <c r="I44" s="926"/>
      <c r="J44" s="926"/>
      <c r="K44" s="926"/>
      <c r="L44" s="926"/>
    </row>
    <row r="45" spans="1:12" s="104" customFormat="1" ht="21.75" customHeight="1">
      <c r="A45" s="947">
        <v>26</v>
      </c>
      <c r="B45" s="216" t="s">
        <v>1598</v>
      </c>
      <c r="C45" s="948">
        <v>3584</v>
      </c>
      <c r="D45" s="948">
        <v>3010</v>
      </c>
      <c r="E45" s="137">
        <v>10819</v>
      </c>
      <c r="F45" s="948">
        <v>418</v>
      </c>
      <c r="G45" s="948">
        <v>614</v>
      </c>
      <c r="H45" s="948">
        <v>-195</v>
      </c>
      <c r="I45" s="949"/>
      <c r="J45" s="949"/>
      <c r="K45" s="949"/>
      <c r="L45" s="949"/>
    </row>
    <row r="47" spans="1:10" ht="12.75">
      <c r="A47" s="950" t="s">
        <v>1599</v>
      </c>
      <c r="B47" s="951"/>
      <c r="D47" s="951"/>
      <c r="E47" s="951"/>
      <c r="F47" s="951"/>
      <c r="G47" s="951"/>
      <c r="H47" s="951"/>
      <c r="I47" s="926"/>
      <c r="J47" s="926"/>
    </row>
    <row r="48" spans="1:12" ht="12.75">
      <c r="A48" s="886"/>
      <c r="B48" s="951"/>
      <c r="D48" s="951"/>
      <c r="E48" s="951"/>
      <c r="F48" s="951"/>
      <c r="G48" s="951"/>
      <c r="H48" s="951"/>
      <c r="I48" s="926"/>
      <c r="J48" s="926"/>
      <c r="K48" s="926"/>
      <c r="L48" s="926"/>
    </row>
    <row r="49" spans="1:12" ht="12.75">
      <c r="A49" s="793"/>
      <c r="B49" s="927"/>
      <c r="F49" s="951"/>
      <c r="G49" s="951"/>
      <c r="H49" s="951"/>
      <c r="I49" s="926"/>
      <c r="J49" s="926"/>
      <c r="K49" s="926"/>
      <c r="L49" s="943"/>
    </row>
    <row r="50" spans="1:12" ht="12.75">
      <c r="A50" s="793"/>
      <c r="B50" s="951"/>
      <c r="D50" s="951"/>
      <c r="E50" s="951"/>
      <c r="F50" s="951"/>
      <c r="G50" s="951"/>
      <c r="H50" s="951"/>
      <c r="I50" s="926"/>
      <c r="J50" s="926"/>
      <c r="K50" s="926"/>
      <c r="L50" s="950"/>
    </row>
    <row r="51" spans="1:2" ht="12.75">
      <c r="A51" s="793"/>
      <c r="B51" s="927"/>
    </row>
    <row r="52" spans="1:2" ht="12.75">
      <c r="A52" s="793"/>
      <c r="B52" s="927"/>
    </row>
    <row r="53" spans="1:2" ht="12.75">
      <c r="A53" s="793"/>
      <c r="B53" s="927"/>
    </row>
    <row r="54" spans="1:2" ht="12.75">
      <c r="A54" s="793"/>
      <c r="B54" s="927"/>
    </row>
    <row r="55" spans="1:2" ht="12.75">
      <c r="A55" s="793"/>
      <c r="B55" s="927"/>
    </row>
    <row r="56" spans="1:2" ht="12.75">
      <c r="A56" s="793"/>
      <c r="B56" s="927"/>
    </row>
    <row r="57" spans="1:2" ht="12.75">
      <c r="A57" s="793"/>
      <c r="B57" s="927"/>
    </row>
    <row r="58" spans="1:10" ht="12.75">
      <c r="A58" s="793"/>
      <c r="B58" s="927"/>
      <c r="J58" s="950"/>
    </row>
    <row r="59" spans="1:10" ht="12.75">
      <c r="A59" s="793"/>
      <c r="B59" s="927"/>
      <c r="J59" s="950"/>
    </row>
    <row r="60" spans="1:2" ht="12.75">
      <c r="A60" s="793"/>
      <c r="B60" s="927"/>
    </row>
    <row r="61" spans="1:2" ht="12.75">
      <c r="A61" s="950"/>
      <c r="B61" s="927"/>
    </row>
    <row r="62" spans="1:2" ht="12.75">
      <c r="A62" s="950"/>
      <c r="B62" s="927"/>
    </row>
  </sheetData>
  <sheetProtection/>
  <mergeCells count="2">
    <mergeCell ref="A1:H1"/>
    <mergeCell ref="G2:H2"/>
  </mergeCells>
  <printOptions/>
  <pageMargins left="0.75" right="0.75" top="1" bottom="1" header="0.5" footer="0.5"/>
  <pageSetup horizontalDpi="600" verticalDpi="600" orientation="portrait" scale="84"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60" zoomScalePageLayoutView="0" workbookViewId="0" topLeftCell="A1">
      <selection activeCell="J30" sqref="J30"/>
    </sheetView>
  </sheetViews>
  <sheetFormatPr defaultColWidth="9.140625" defaultRowHeight="12.75"/>
  <cols>
    <col min="1" max="1" width="3.7109375" style="0" customWidth="1"/>
    <col min="2" max="2" width="35.8515625" style="0" customWidth="1"/>
    <col min="3" max="3" width="9.421875" style="0" customWidth="1"/>
    <col min="4" max="4" width="9.8515625" style="0" customWidth="1"/>
    <col min="5" max="5" width="9.57421875" style="0" customWidth="1"/>
    <col min="6" max="6" width="9.7109375" style="0" customWidth="1"/>
  </cols>
  <sheetData>
    <row r="1" spans="1:7" ht="39.75" customHeight="1">
      <c r="A1" s="1081" t="s">
        <v>1525</v>
      </c>
      <c r="B1" s="1081"/>
      <c r="C1" s="1081"/>
      <c r="D1" s="1081"/>
      <c r="E1" s="1081"/>
      <c r="F1" s="1081"/>
      <c r="G1" s="1081"/>
    </row>
    <row r="2" spans="1:6" ht="15">
      <c r="A2" s="1082" t="s">
        <v>1526</v>
      </c>
      <c r="B2" s="1082"/>
      <c r="C2" s="1082"/>
      <c r="D2" s="1082"/>
      <c r="E2" s="1082"/>
      <c r="F2" s="1082"/>
    </row>
    <row r="3" ht="12.75">
      <c r="B3" s="1"/>
    </row>
    <row r="4" spans="1:7" s="62" customFormat="1" ht="30" customHeight="1">
      <c r="A4" s="65" t="s">
        <v>804</v>
      </c>
      <c r="B4" s="81" t="s">
        <v>1527</v>
      </c>
      <c r="C4" s="63">
        <v>1991</v>
      </c>
      <c r="D4" s="752">
        <v>1996</v>
      </c>
      <c r="E4" s="65" t="s">
        <v>1528</v>
      </c>
      <c r="F4" s="65" t="s">
        <v>1529</v>
      </c>
      <c r="G4" s="65">
        <v>2008</v>
      </c>
    </row>
    <row r="5" spans="1:7" ht="12.75">
      <c r="A5" s="65">
        <v>1</v>
      </c>
      <c r="B5" s="67">
        <v>2</v>
      </c>
      <c r="C5" s="65">
        <v>3</v>
      </c>
      <c r="D5" s="67">
        <v>4</v>
      </c>
      <c r="E5" s="65">
        <v>5</v>
      </c>
      <c r="F5" s="67">
        <v>6</v>
      </c>
      <c r="G5" s="911">
        <v>7</v>
      </c>
    </row>
    <row r="6" spans="1:7" ht="12.75">
      <c r="A6" s="912"/>
      <c r="B6" s="15"/>
      <c r="C6" s="913"/>
      <c r="D6" s="749"/>
      <c r="E6" s="913"/>
      <c r="F6" s="914"/>
      <c r="G6" s="4"/>
    </row>
    <row r="7" spans="1:7" ht="12.75">
      <c r="A7" s="915">
        <v>1</v>
      </c>
      <c r="B7" s="15" t="s">
        <v>1530</v>
      </c>
      <c r="C7" s="6"/>
      <c r="D7" s="7"/>
      <c r="E7" s="6"/>
      <c r="F7" s="329"/>
      <c r="G7" s="4"/>
    </row>
    <row r="8" spans="1:7" ht="12.75">
      <c r="A8" s="913" t="s">
        <v>805</v>
      </c>
      <c r="B8" s="15" t="s">
        <v>1531</v>
      </c>
      <c r="C8" s="6"/>
      <c r="D8" s="7"/>
      <c r="E8" s="6"/>
      <c r="F8" s="329"/>
      <c r="G8" s="4"/>
    </row>
    <row r="9" spans="1:7" ht="12.75">
      <c r="A9" s="4"/>
      <c r="B9" s="169" t="s">
        <v>1532</v>
      </c>
      <c r="C9" s="879" t="s">
        <v>1533</v>
      </c>
      <c r="D9" s="7">
        <v>4.5</v>
      </c>
      <c r="E9" s="856" t="s">
        <v>1534</v>
      </c>
      <c r="F9" s="856">
        <v>1.5</v>
      </c>
      <c r="G9" s="4">
        <v>1</v>
      </c>
    </row>
    <row r="10" spans="1:7" ht="12.75">
      <c r="A10" s="4"/>
      <c r="B10" s="169" t="s">
        <v>1535</v>
      </c>
      <c r="C10" s="856" t="s">
        <v>1536</v>
      </c>
      <c r="D10" s="916" t="s">
        <v>784</v>
      </c>
      <c r="E10" s="856" t="s">
        <v>784</v>
      </c>
      <c r="F10" s="856" t="s">
        <v>784</v>
      </c>
      <c r="G10" s="127" t="s">
        <v>784</v>
      </c>
    </row>
    <row r="11" spans="1:7" ht="15.75">
      <c r="A11" s="4"/>
      <c r="B11" s="169" t="s">
        <v>1537</v>
      </c>
      <c r="C11" s="856" t="s">
        <v>784</v>
      </c>
      <c r="D11" s="7">
        <v>3.6</v>
      </c>
      <c r="E11" s="856" t="s">
        <v>1534</v>
      </c>
      <c r="F11" s="856">
        <v>1.5</v>
      </c>
      <c r="G11" s="4">
        <v>1</v>
      </c>
    </row>
    <row r="12" spans="1:7" ht="12.75">
      <c r="A12" s="913" t="s">
        <v>806</v>
      </c>
      <c r="B12" s="15" t="s">
        <v>1538</v>
      </c>
      <c r="C12" s="6"/>
      <c r="D12" s="7"/>
      <c r="E12" s="6"/>
      <c r="F12" s="329"/>
      <c r="G12" s="4"/>
    </row>
    <row r="13" spans="1:7" ht="12.75">
      <c r="A13" s="4"/>
      <c r="B13" s="169" t="s">
        <v>1532</v>
      </c>
      <c r="C13" s="879" t="s">
        <v>1533</v>
      </c>
      <c r="D13" s="7">
        <v>6.75</v>
      </c>
      <c r="E13" s="856" t="s">
        <v>1539</v>
      </c>
      <c r="F13" s="856">
        <v>2.25</v>
      </c>
      <c r="G13" s="4">
        <v>1.25</v>
      </c>
    </row>
    <row r="14" spans="1:7" ht="12.75">
      <c r="A14" s="4"/>
      <c r="B14" s="169" t="s">
        <v>1535</v>
      </c>
      <c r="C14" s="856" t="s">
        <v>1536</v>
      </c>
      <c r="D14" s="916" t="s">
        <v>784</v>
      </c>
      <c r="E14" s="856" t="s">
        <v>784</v>
      </c>
      <c r="F14" s="856" t="s">
        <v>784</v>
      </c>
      <c r="G14" s="127" t="s">
        <v>784</v>
      </c>
    </row>
    <row r="15" spans="1:7" ht="15.75">
      <c r="A15" s="4"/>
      <c r="B15" s="169" t="s">
        <v>1537</v>
      </c>
      <c r="C15" s="856" t="s">
        <v>784</v>
      </c>
      <c r="D15" s="916" t="s">
        <v>1540</v>
      </c>
      <c r="E15" s="856" t="s">
        <v>1534</v>
      </c>
      <c r="F15" s="901">
        <v>2</v>
      </c>
      <c r="G15" s="4">
        <v>1.25</v>
      </c>
    </row>
    <row r="16" spans="1:7" ht="12.75">
      <c r="A16" s="913" t="s">
        <v>807</v>
      </c>
      <c r="B16" s="15" t="s">
        <v>1541</v>
      </c>
      <c r="C16" s="6"/>
      <c r="D16" s="7"/>
      <c r="E16" s="6"/>
      <c r="F16" s="329"/>
      <c r="G16" s="4"/>
    </row>
    <row r="17" spans="1:7" ht="12.75">
      <c r="A17" s="4"/>
      <c r="B17" s="169" t="s">
        <v>1532</v>
      </c>
      <c r="C17" s="856" t="s">
        <v>784</v>
      </c>
      <c r="D17" s="916" t="s">
        <v>1542</v>
      </c>
      <c r="E17" s="856" t="s">
        <v>1543</v>
      </c>
      <c r="F17" s="329">
        <v>2.2</v>
      </c>
      <c r="G17" s="127" t="s">
        <v>784</v>
      </c>
    </row>
    <row r="18" spans="1:7" ht="12.75">
      <c r="A18" s="4"/>
      <c r="B18" s="169" t="s">
        <v>1535</v>
      </c>
      <c r="C18" s="856" t="s">
        <v>784</v>
      </c>
      <c r="D18" s="916" t="s">
        <v>784</v>
      </c>
      <c r="E18" s="856" t="s">
        <v>784</v>
      </c>
      <c r="F18" s="856" t="s">
        <v>784</v>
      </c>
      <c r="G18" s="127" t="s">
        <v>784</v>
      </c>
    </row>
    <row r="19" spans="1:7" ht="15.75">
      <c r="A19" s="4"/>
      <c r="B19" s="169" t="s">
        <v>1537</v>
      </c>
      <c r="C19" s="856" t="s">
        <v>784</v>
      </c>
      <c r="D19" s="916" t="s">
        <v>1544</v>
      </c>
      <c r="E19" s="856" t="s">
        <v>1545</v>
      </c>
      <c r="F19" s="329">
        <v>0.5</v>
      </c>
      <c r="G19" s="127" t="s">
        <v>784</v>
      </c>
    </row>
    <row r="20" spans="1:7" ht="12.75">
      <c r="A20" s="913" t="s">
        <v>808</v>
      </c>
      <c r="B20" s="15" t="s">
        <v>1546</v>
      </c>
      <c r="C20" s="6"/>
      <c r="D20" s="7"/>
      <c r="E20" s="6"/>
      <c r="F20" s="329"/>
      <c r="G20" s="4"/>
    </row>
    <row r="21" spans="1:7" ht="12.75">
      <c r="A21" s="4"/>
      <c r="B21" s="169" t="s">
        <v>1532</v>
      </c>
      <c r="C21" s="856" t="s">
        <v>1547</v>
      </c>
      <c r="D21" s="917" t="s">
        <v>1548</v>
      </c>
      <c r="E21" s="856" t="s">
        <v>1543</v>
      </c>
      <c r="F21" s="329">
        <v>2.2</v>
      </c>
      <c r="G21" s="127" t="s">
        <v>784</v>
      </c>
    </row>
    <row r="22" spans="1:7" ht="12.75">
      <c r="A22" s="4"/>
      <c r="B22" s="169" t="s">
        <v>1535</v>
      </c>
      <c r="C22" s="856" t="s">
        <v>1549</v>
      </c>
      <c r="D22" s="856" t="s">
        <v>784</v>
      </c>
      <c r="E22" s="856" t="s">
        <v>784</v>
      </c>
      <c r="F22" s="856" t="s">
        <v>784</v>
      </c>
      <c r="G22" s="127" t="s">
        <v>784</v>
      </c>
    </row>
    <row r="23" spans="1:7" ht="15.75">
      <c r="A23" s="4"/>
      <c r="B23" s="169" t="s">
        <v>1537</v>
      </c>
      <c r="C23" s="856" t="s">
        <v>784</v>
      </c>
      <c r="D23" s="918" t="s">
        <v>1550</v>
      </c>
      <c r="E23" s="856" t="s">
        <v>1545</v>
      </c>
      <c r="F23" s="329">
        <v>0.5</v>
      </c>
      <c r="G23" s="127" t="s">
        <v>784</v>
      </c>
    </row>
    <row r="24" spans="1:7" ht="12.75">
      <c r="A24" s="915">
        <v>2</v>
      </c>
      <c r="B24" s="15" t="s">
        <v>1551</v>
      </c>
      <c r="C24" s="6"/>
      <c r="D24" s="7"/>
      <c r="E24" s="6"/>
      <c r="F24" s="329"/>
      <c r="G24" s="4"/>
    </row>
    <row r="25" spans="1:7" ht="25.5">
      <c r="A25" s="4"/>
      <c r="B25" s="760" t="s">
        <v>1552</v>
      </c>
      <c r="C25" s="6"/>
      <c r="D25" s="7"/>
      <c r="E25" s="6"/>
      <c r="F25" s="329"/>
      <c r="G25" s="4"/>
    </row>
    <row r="26" spans="1:7" ht="12.75">
      <c r="A26" s="4"/>
      <c r="B26" s="169" t="s">
        <v>1532</v>
      </c>
      <c r="C26" s="856" t="s">
        <v>1553</v>
      </c>
      <c r="D26" s="916" t="s">
        <v>1554</v>
      </c>
      <c r="E26" s="856" t="s">
        <v>1555</v>
      </c>
      <c r="F26" s="329">
        <v>4</v>
      </c>
      <c r="G26" s="127" t="s">
        <v>784</v>
      </c>
    </row>
    <row r="27" spans="1:7" ht="12.75">
      <c r="A27" s="4"/>
      <c r="B27" s="169" t="s">
        <v>1535</v>
      </c>
      <c r="C27" s="856" t="s">
        <v>1556</v>
      </c>
      <c r="D27" s="916" t="s">
        <v>1557</v>
      </c>
      <c r="E27" s="856" t="s">
        <v>1558</v>
      </c>
      <c r="F27" s="329">
        <v>1.1</v>
      </c>
      <c r="G27" s="127" t="s">
        <v>784</v>
      </c>
    </row>
    <row r="28" spans="1:7" ht="15.75">
      <c r="A28" s="4"/>
      <c r="B28" s="169" t="s">
        <v>1559</v>
      </c>
      <c r="C28" s="856" t="s">
        <v>1560</v>
      </c>
      <c r="D28" s="916" t="s">
        <v>1561</v>
      </c>
      <c r="E28" s="856" t="s">
        <v>1562</v>
      </c>
      <c r="F28" s="329">
        <v>7</v>
      </c>
      <c r="G28" s="127" t="s">
        <v>784</v>
      </c>
    </row>
    <row r="29" spans="1:7" ht="12.75">
      <c r="A29" s="4"/>
      <c r="B29" s="756" t="s">
        <v>1563</v>
      </c>
      <c r="C29" s="856" t="s">
        <v>784</v>
      </c>
      <c r="D29" s="856" t="s">
        <v>784</v>
      </c>
      <c r="E29" s="856" t="s">
        <v>1564</v>
      </c>
      <c r="F29" s="329">
        <v>0.15</v>
      </c>
      <c r="G29" s="127" t="s">
        <v>784</v>
      </c>
    </row>
    <row r="30" spans="1:7" ht="12.75">
      <c r="A30" s="4"/>
      <c r="B30" s="919" t="s">
        <v>1565</v>
      </c>
      <c r="C30" s="856" t="s">
        <v>784</v>
      </c>
      <c r="D30" s="856" t="s">
        <v>784</v>
      </c>
      <c r="E30" s="6">
        <v>0.61</v>
      </c>
      <c r="F30" s="329">
        <v>0.15</v>
      </c>
      <c r="G30" s="127" t="s">
        <v>784</v>
      </c>
    </row>
    <row r="31" spans="1:7" ht="25.5">
      <c r="A31" s="4"/>
      <c r="B31" s="760" t="s">
        <v>1566</v>
      </c>
      <c r="C31" s="6"/>
      <c r="D31" s="7"/>
      <c r="E31" s="6"/>
      <c r="F31" s="329"/>
      <c r="G31" s="4"/>
    </row>
    <row r="32" spans="1:7" ht="12.75">
      <c r="A32" s="4"/>
      <c r="B32" s="169" t="s">
        <v>1532</v>
      </c>
      <c r="C32" s="856" t="s">
        <v>1547</v>
      </c>
      <c r="D32" s="916" t="s">
        <v>1567</v>
      </c>
      <c r="E32" s="856" t="s">
        <v>1568</v>
      </c>
      <c r="F32" s="329">
        <v>1.06</v>
      </c>
      <c r="G32" s="127" t="s">
        <v>784</v>
      </c>
    </row>
    <row r="33" spans="1:7" ht="15.75">
      <c r="A33" s="4"/>
      <c r="B33" s="169" t="s">
        <v>1569</v>
      </c>
      <c r="C33" s="856" t="s">
        <v>1570</v>
      </c>
      <c r="D33" s="916" t="s">
        <v>1571</v>
      </c>
      <c r="E33" s="856" t="s">
        <v>1572</v>
      </c>
      <c r="F33" s="329">
        <v>0.71</v>
      </c>
      <c r="G33" s="127" t="s">
        <v>784</v>
      </c>
    </row>
    <row r="34" spans="1:7" ht="15.75">
      <c r="A34" s="4"/>
      <c r="B34" s="920" t="s">
        <v>1573</v>
      </c>
      <c r="C34" s="856" t="s">
        <v>784</v>
      </c>
      <c r="D34" s="856" t="s">
        <v>784</v>
      </c>
      <c r="E34" s="856" t="s">
        <v>784</v>
      </c>
      <c r="F34" s="329">
        <v>0.566</v>
      </c>
      <c r="G34" s="127" t="s">
        <v>784</v>
      </c>
    </row>
    <row r="35" spans="1:7" s="62" customFormat="1" ht="19.5" customHeight="1">
      <c r="A35" s="100"/>
      <c r="B35" s="921" t="s">
        <v>1574</v>
      </c>
      <c r="C35" s="922" t="s">
        <v>784</v>
      </c>
      <c r="D35" s="922" t="s">
        <v>784</v>
      </c>
      <c r="E35" s="922" t="s">
        <v>1575</v>
      </c>
      <c r="F35" s="923">
        <v>0.08</v>
      </c>
      <c r="G35" s="100"/>
    </row>
    <row r="36" ht="9" customHeight="1"/>
    <row r="37" spans="1:5" ht="12.75">
      <c r="A37" t="s">
        <v>1576</v>
      </c>
      <c r="C37" s="924"/>
      <c r="D37" s="924"/>
      <c r="E37" s="924"/>
    </row>
    <row r="38" spans="1:3" ht="12.75">
      <c r="A38" t="s">
        <v>1577</v>
      </c>
      <c r="C38" s="925" t="s">
        <v>1578</v>
      </c>
    </row>
    <row r="39" spans="1:3" ht="12.75">
      <c r="A39" t="s">
        <v>1579</v>
      </c>
      <c r="C39" t="s">
        <v>1580</v>
      </c>
    </row>
    <row r="40" ht="15.75">
      <c r="A40" t="s">
        <v>1581</v>
      </c>
    </row>
    <row r="41" ht="12.75">
      <c r="A41" s="585" t="s">
        <v>1582</v>
      </c>
    </row>
    <row r="42" ht="12.75">
      <c r="A42" t="s">
        <v>1583</v>
      </c>
    </row>
  </sheetData>
  <sheetProtection/>
  <mergeCells count="2">
    <mergeCell ref="A1:G1"/>
    <mergeCell ref="A2:F2"/>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P49"/>
  <sheetViews>
    <sheetView view="pageBreakPreview" zoomScale="60" zoomScalePageLayoutView="0" workbookViewId="0" topLeftCell="A1">
      <selection activeCell="K50" sqref="K50"/>
    </sheetView>
  </sheetViews>
  <sheetFormatPr defaultColWidth="9.140625" defaultRowHeight="12.75"/>
  <cols>
    <col min="1" max="1" width="4.8515625" style="0" customWidth="1"/>
    <col min="2" max="2" width="19.8515625" style="0" bestFit="1" customWidth="1"/>
    <col min="3" max="3" width="9.7109375" style="125" bestFit="1" customWidth="1"/>
    <col min="4" max="11" width="9.7109375" style="0" bestFit="1" customWidth="1"/>
    <col min="13" max="13" width="9.7109375" style="0" bestFit="1" customWidth="1"/>
    <col min="14" max="14" width="12.28125" style="0" customWidth="1"/>
    <col min="15" max="15" width="12.421875" style="0" customWidth="1"/>
  </cols>
  <sheetData>
    <row r="1" spans="1:10" ht="15">
      <c r="A1" s="1121" t="s">
        <v>161</v>
      </c>
      <c r="B1" s="1121"/>
      <c r="C1" s="1121"/>
      <c r="D1" s="1121"/>
      <c r="E1" s="1121"/>
      <c r="F1" s="1121"/>
      <c r="G1" s="1121"/>
      <c r="H1" s="1121"/>
      <c r="I1" s="1121"/>
      <c r="J1" s="1121"/>
    </row>
    <row r="2" spans="1:10" ht="15.75">
      <c r="A2" s="232"/>
      <c r="B2" s="232"/>
      <c r="C2" s="526"/>
      <c r="D2" s="232"/>
      <c r="E2" s="233"/>
      <c r="F2" s="233"/>
      <c r="G2" s="233"/>
      <c r="H2" s="1242" t="s">
        <v>725</v>
      </c>
      <c r="I2" s="1242"/>
      <c r="J2" s="1242"/>
    </row>
    <row r="3" spans="1:15" s="62" customFormat="1" ht="33.75" customHeight="1">
      <c r="A3" s="234" t="s">
        <v>804</v>
      </c>
      <c r="B3" s="235" t="s">
        <v>726</v>
      </c>
      <c r="C3" s="527" t="s">
        <v>723</v>
      </c>
      <c r="D3" s="230" t="s">
        <v>727</v>
      </c>
      <c r="E3" s="236" t="s">
        <v>794</v>
      </c>
      <c r="F3" s="236" t="s">
        <v>822</v>
      </c>
      <c r="G3" s="237" t="s">
        <v>832</v>
      </c>
      <c r="H3" s="237" t="s">
        <v>866</v>
      </c>
      <c r="I3" s="237" t="s">
        <v>886</v>
      </c>
      <c r="J3" s="237" t="s">
        <v>897</v>
      </c>
      <c r="K3" s="237" t="s">
        <v>914</v>
      </c>
      <c r="L3" s="533" t="s">
        <v>1028</v>
      </c>
      <c r="M3" s="237" t="s">
        <v>1124</v>
      </c>
      <c r="N3" s="237" t="s">
        <v>1272</v>
      </c>
      <c r="O3" s="237" t="s">
        <v>51</v>
      </c>
    </row>
    <row r="4" spans="1:15" ht="15.75">
      <c r="A4" s="101">
        <v>1</v>
      </c>
      <c r="B4" s="101">
        <v>2</v>
      </c>
      <c r="C4" s="240">
        <v>4</v>
      </c>
      <c r="D4" s="101">
        <v>5</v>
      </c>
      <c r="E4" s="101">
        <v>6</v>
      </c>
      <c r="F4" s="101">
        <v>7</v>
      </c>
      <c r="G4" s="101">
        <v>8</v>
      </c>
      <c r="H4" s="102">
        <v>9</v>
      </c>
      <c r="I4" s="407">
        <v>10</v>
      </c>
      <c r="J4" s="407">
        <v>11</v>
      </c>
      <c r="K4" s="407">
        <v>12</v>
      </c>
      <c r="L4" s="288">
        <v>13</v>
      </c>
      <c r="M4" s="102">
        <v>14</v>
      </c>
      <c r="N4" s="67">
        <v>15</v>
      </c>
      <c r="O4" s="67">
        <v>16</v>
      </c>
    </row>
    <row r="5" spans="1:15" ht="15.75">
      <c r="A5" s="238"/>
      <c r="B5" s="239"/>
      <c r="C5" s="240"/>
      <c r="D5" s="242"/>
      <c r="E5" s="240"/>
      <c r="F5" s="243"/>
      <c r="G5" s="244"/>
      <c r="H5" s="249"/>
      <c r="I5" s="289"/>
      <c r="J5" s="17"/>
      <c r="K5" s="410"/>
      <c r="L5" s="18"/>
      <c r="M5" s="4"/>
      <c r="N5" s="4"/>
      <c r="O5" s="4"/>
    </row>
    <row r="6" spans="1:15" ht="18" customHeight="1">
      <c r="A6" s="245" t="s">
        <v>805</v>
      </c>
      <c r="B6" s="246" t="s">
        <v>728</v>
      </c>
      <c r="C6" s="528">
        <v>296.7</v>
      </c>
      <c r="D6" s="433">
        <f>SUM(D7:D19)</f>
        <v>296.53700000000003</v>
      </c>
      <c r="E6" s="432">
        <v>304.1</v>
      </c>
      <c r="F6" s="433">
        <v>313.7</v>
      </c>
      <c r="G6" s="432">
        <f>SUM(G7:G19)</f>
        <v>327.752</v>
      </c>
      <c r="H6" s="432">
        <f>SUM(H7:H19)</f>
        <v>341.247</v>
      </c>
      <c r="I6" s="434">
        <v>361.2</v>
      </c>
      <c r="J6" s="434">
        <v>382.615</v>
      </c>
      <c r="K6" s="434">
        <v>407</v>
      </c>
      <c r="L6" s="535">
        <v>430.8</v>
      </c>
      <c r="M6" s="534">
        <v>457</v>
      </c>
      <c r="N6" s="534">
        <v>492.9</v>
      </c>
      <c r="O6" s="534">
        <v>532.06</v>
      </c>
    </row>
    <row r="7" spans="1:15" ht="18" customHeight="1">
      <c r="A7" s="247">
        <v>1</v>
      </c>
      <c r="B7" s="248" t="s">
        <v>214</v>
      </c>
      <c r="C7" s="529">
        <v>28.941</v>
      </c>
      <c r="D7" s="436">
        <v>27.326</v>
      </c>
      <c r="E7" s="435">
        <v>29.556</v>
      </c>
      <c r="F7" s="436">
        <v>30.274</v>
      </c>
      <c r="G7" s="435">
        <v>30.811</v>
      </c>
      <c r="H7" s="437">
        <v>33.236</v>
      </c>
      <c r="I7" s="438">
        <v>33.9</v>
      </c>
      <c r="J7" s="438">
        <v>35.3</v>
      </c>
      <c r="K7" s="438">
        <v>36.13</v>
      </c>
      <c r="L7" s="536">
        <v>37.7</v>
      </c>
      <c r="M7" s="437">
        <v>40.6</v>
      </c>
      <c r="N7" s="437">
        <v>44.5</v>
      </c>
      <c r="O7" s="437">
        <v>50.4</v>
      </c>
    </row>
    <row r="8" spans="1:15" ht="18" customHeight="1">
      <c r="A8" s="247">
        <v>2</v>
      </c>
      <c r="B8" s="248" t="s">
        <v>215</v>
      </c>
      <c r="C8" s="476" t="s">
        <v>938</v>
      </c>
      <c r="D8" s="476" t="s">
        <v>938</v>
      </c>
      <c r="E8" s="476" t="s">
        <v>938</v>
      </c>
      <c r="F8" s="476" t="s">
        <v>938</v>
      </c>
      <c r="G8" s="476" t="s">
        <v>938</v>
      </c>
      <c r="H8" s="476" t="s">
        <v>938</v>
      </c>
      <c r="I8" s="476" t="s">
        <v>938</v>
      </c>
      <c r="J8" s="476" t="s">
        <v>938</v>
      </c>
      <c r="K8" s="476" t="s">
        <v>938</v>
      </c>
      <c r="L8" s="476" t="s">
        <v>938</v>
      </c>
      <c r="M8" s="476" t="s">
        <v>938</v>
      </c>
      <c r="N8" s="476" t="s">
        <v>938</v>
      </c>
      <c r="O8" s="437">
        <v>0.2</v>
      </c>
    </row>
    <row r="9" spans="1:15" ht="18" customHeight="1">
      <c r="A9" s="247">
        <v>3</v>
      </c>
      <c r="B9" s="248" t="s">
        <v>216</v>
      </c>
      <c r="C9" s="529">
        <v>0.687</v>
      </c>
      <c r="D9" s="436">
        <v>0.637</v>
      </c>
      <c r="E9" s="435">
        <v>0.572</v>
      </c>
      <c r="F9" s="436">
        <v>0.66</v>
      </c>
      <c r="G9" s="435">
        <v>0.64</v>
      </c>
      <c r="H9" s="437">
        <v>0.633</v>
      </c>
      <c r="I9" s="438">
        <v>0.7</v>
      </c>
      <c r="J9" s="438">
        <v>0.63</v>
      </c>
      <c r="K9" s="438">
        <v>1.1</v>
      </c>
      <c r="L9" s="536">
        <v>1.1</v>
      </c>
      <c r="M9" s="437">
        <v>1.1</v>
      </c>
      <c r="N9" s="437">
        <v>1.2</v>
      </c>
      <c r="O9" s="437">
        <v>1.113</v>
      </c>
    </row>
    <row r="10" spans="1:15" ht="18" customHeight="1">
      <c r="A10" s="247">
        <v>4</v>
      </c>
      <c r="B10" s="250" t="s">
        <v>838</v>
      </c>
      <c r="C10" s="476" t="s">
        <v>938</v>
      </c>
      <c r="D10" s="444" t="s">
        <v>938</v>
      </c>
      <c r="E10" s="444" t="s">
        <v>938</v>
      </c>
      <c r="F10" s="440">
        <v>50.2</v>
      </c>
      <c r="G10" s="439">
        <v>53.621</v>
      </c>
      <c r="H10" s="435">
        <v>56.758</v>
      </c>
      <c r="I10" s="438">
        <v>61.51</v>
      </c>
      <c r="J10" s="438">
        <v>69.25</v>
      </c>
      <c r="K10" s="438">
        <v>76.35</v>
      </c>
      <c r="L10" s="536">
        <v>83</v>
      </c>
      <c r="M10" s="437">
        <v>90.2</v>
      </c>
      <c r="N10" s="437">
        <v>101.9</v>
      </c>
      <c r="O10" s="437">
        <v>109.959</v>
      </c>
    </row>
    <row r="11" spans="1:15" ht="18" customHeight="1">
      <c r="A11" s="247">
        <v>5</v>
      </c>
      <c r="B11" s="248" t="s">
        <v>836</v>
      </c>
      <c r="C11" s="476">
        <v>81</v>
      </c>
      <c r="D11" s="444">
        <v>76.2</v>
      </c>
      <c r="E11" s="444">
        <v>76.5</v>
      </c>
      <c r="F11" s="436">
        <v>75.4</v>
      </c>
      <c r="G11" s="435">
        <v>76.813</v>
      </c>
      <c r="H11" s="437">
        <v>78.628</v>
      </c>
      <c r="I11" s="438">
        <v>79.5</v>
      </c>
      <c r="J11" s="438">
        <v>78</v>
      </c>
      <c r="K11" s="438">
        <v>85.38</v>
      </c>
      <c r="L11" s="536">
        <v>88.8</v>
      </c>
      <c r="M11" s="437">
        <v>90.9</v>
      </c>
      <c r="N11" s="437">
        <v>96.3</v>
      </c>
      <c r="O11" s="437">
        <v>105.933</v>
      </c>
    </row>
    <row r="12" spans="1:15" ht="18" customHeight="1">
      <c r="A12" s="247">
        <v>6</v>
      </c>
      <c r="B12" s="250" t="s">
        <v>220</v>
      </c>
      <c r="C12" s="530" t="s">
        <v>784</v>
      </c>
      <c r="D12" s="440">
        <v>4.238</v>
      </c>
      <c r="E12" s="439">
        <v>4.06</v>
      </c>
      <c r="F12" s="440">
        <v>4.065</v>
      </c>
      <c r="G12" s="439">
        <v>5.149</v>
      </c>
      <c r="H12" s="437">
        <v>4.406</v>
      </c>
      <c r="I12" s="438">
        <v>5.4</v>
      </c>
      <c r="J12" s="438">
        <v>5.3</v>
      </c>
      <c r="K12" s="438">
        <v>5.566</v>
      </c>
      <c r="L12" s="536">
        <v>5.8</v>
      </c>
      <c r="M12" s="437">
        <v>6.5</v>
      </c>
      <c r="N12" s="437">
        <v>5.7</v>
      </c>
      <c r="O12" s="437">
        <v>5.767</v>
      </c>
    </row>
    <row r="13" spans="1:16" s="62" customFormat="1" ht="18" customHeight="1">
      <c r="A13" s="247">
        <v>7</v>
      </c>
      <c r="B13" s="250" t="s">
        <v>837</v>
      </c>
      <c r="C13" s="530">
        <v>84.4</v>
      </c>
      <c r="D13" s="440">
        <v>84.937</v>
      </c>
      <c r="E13" s="439">
        <v>87.901</v>
      </c>
      <c r="F13" s="440">
        <v>42.5</v>
      </c>
      <c r="G13" s="439">
        <v>44.156</v>
      </c>
      <c r="H13" s="439">
        <v>45.736</v>
      </c>
      <c r="I13" s="438">
        <v>49.8</v>
      </c>
      <c r="J13" s="438">
        <v>52.5</v>
      </c>
      <c r="K13" s="438">
        <v>55.58</v>
      </c>
      <c r="L13" s="537">
        <v>60</v>
      </c>
      <c r="M13" s="61">
        <v>67.8</v>
      </c>
      <c r="N13" s="61">
        <v>71.3</v>
      </c>
      <c r="O13" s="61">
        <v>74.07</v>
      </c>
      <c r="P13"/>
    </row>
    <row r="14" spans="1:15" ht="18" customHeight="1">
      <c r="A14" s="247">
        <v>8</v>
      </c>
      <c r="B14" s="248" t="s">
        <v>219</v>
      </c>
      <c r="C14" s="529">
        <v>26.2</v>
      </c>
      <c r="D14" s="436">
        <v>25.279</v>
      </c>
      <c r="E14" s="435">
        <v>27.698</v>
      </c>
      <c r="F14" s="436">
        <v>28.754</v>
      </c>
      <c r="G14" s="435">
        <v>30.83</v>
      </c>
      <c r="H14" s="437">
        <v>31.359</v>
      </c>
      <c r="I14" s="438">
        <v>32.9</v>
      </c>
      <c r="J14" s="438">
        <v>34.5</v>
      </c>
      <c r="K14" s="438">
        <v>36.119</v>
      </c>
      <c r="L14" s="536">
        <v>36.2</v>
      </c>
      <c r="M14" s="437">
        <v>36.4</v>
      </c>
      <c r="N14" s="437">
        <v>38.7</v>
      </c>
      <c r="O14" s="437">
        <v>41</v>
      </c>
    </row>
    <row r="15" spans="1:15" ht="18" customHeight="1">
      <c r="A15" s="247">
        <v>9</v>
      </c>
      <c r="B15" s="248" t="s">
        <v>222</v>
      </c>
      <c r="C15" s="529">
        <v>42</v>
      </c>
      <c r="D15" s="436">
        <v>43.512</v>
      </c>
      <c r="E15" s="435">
        <v>43.554</v>
      </c>
      <c r="F15" s="436">
        <v>44.803</v>
      </c>
      <c r="G15" s="435">
        <v>47.805</v>
      </c>
      <c r="H15" s="437">
        <v>52.229</v>
      </c>
      <c r="I15" s="438">
        <v>60.1</v>
      </c>
      <c r="J15" s="438">
        <v>66.6</v>
      </c>
      <c r="K15" s="438">
        <v>70.54</v>
      </c>
      <c r="L15" s="536">
        <v>81.2</v>
      </c>
      <c r="M15" s="437">
        <v>89.5</v>
      </c>
      <c r="N15" s="437">
        <v>98.4</v>
      </c>
      <c r="O15" s="437">
        <v>106.41</v>
      </c>
    </row>
    <row r="16" spans="1:15" ht="18" customHeight="1">
      <c r="A16" s="247">
        <v>10</v>
      </c>
      <c r="B16" s="248" t="s">
        <v>237</v>
      </c>
      <c r="C16" s="529">
        <v>15.7</v>
      </c>
      <c r="D16" s="436">
        <v>15.646</v>
      </c>
      <c r="E16" s="435">
        <v>16.22</v>
      </c>
      <c r="F16" s="436">
        <v>16.863</v>
      </c>
      <c r="G16" s="435">
        <v>16.533</v>
      </c>
      <c r="H16" s="437">
        <v>17.783</v>
      </c>
      <c r="I16" s="438">
        <v>15.8</v>
      </c>
      <c r="J16" s="438">
        <v>16.8</v>
      </c>
      <c r="K16" s="438">
        <v>15.721</v>
      </c>
      <c r="L16" s="536">
        <v>12.2</v>
      </c>
      <c r="M16" s="437">
        <v>11.4</v>
      </c>
      <c r="N16" s="437">
        <v>12</v>
      </c>
      <c r="O16" s="437">
        <v>13.969</v>
      </c>
    </row>
    <row r="17" spans="1:15" ht="18" customHeight="1">
      <c r="A17" s="247">
        <v>11</v>
      </c>
      <c r="B17" s="248" t="s">
        <v>691</v>
      </c>
      <c r="C17" s="529">
        <v>17.5</v>
      </c>
      <c r="D17" s="436">
        <v>18.762</v>
      </c>
      <c r="E17" s="435">
        <v>17.981</v>
      </c>
      <c r="F17" s="436">
        <v>20.098</v>
      </c>
      <c r="G17" s="435">
        <v>21.394</v>
      </c>
      <c r="H17" s="437">
        <v>20.479</v>
      </c>
      <c r="I17" s="438">
        <v>21.5</v>
      </c>
      <c r="J17" s="438">
        <v>23.6</v>
      </c>
      <c r="K17" s="438">
        <v>24.474</v>
      </c>
      <c r="L17" s="536">
        <v>24.9</v>
      </c>
      <c r="M17" s="437">
        <v>22.5</v>
      </c>
      <c r="N17" s="437">
        <v>22.9</v>
      </c>
      <c r="O17" s="437">
        <v>23.135</v>
      </c>
    </row>
    <row r="18" spans="1:15" ht="18" customHeight="1">
      <c r="A18" s="247"/>
      <c r="B18" s="248"/>
      <c r="C18" s="529"/>
      <c r="D18" s="436"/>
      <c r="E18" s="435"/>
      <c r="F18" s="436"/>
      <c r="G18" s="435"/>
      <c r="H18" s="437"/>
      <c r="I18" s="438"/>
      <c r="J18" s="438"/>
      <c r="K18" s="438"/>
      <c r="L18" s="536"/>
      <c r="M18" s="437"/>
      <c r="N18" s="437"/>
      <c r="O18" s="437"/>
    </row>
    <row r="19" spans="1:15" ht="18" customHeight="1">
      <c r="A19" s="248"/>
      <c r="B19" s="248"/>
      <c r="C19" s="529"/>
      <c r="D19" s="436"/>
      <c r="E19" s="435"/>
      <c r="F19" s="436"/>
      <c r="G19" s="435"/>
      <c r="H19" s="435"/>
      <c r="I19" s="441"/>
      <c r="J19" s="160"/>
      <c r="K19" s="438"/>
      <c r="L19" s="18"/>
      <c r="M19" s="4"/>
      <c r="N19" s="4"/>
      <c r="O19" s="4"/>
    </row>
    <row r="20" spans="1:15" ht="18" customHeight="1">
      <c r="A20" s="245" t="s">
        <v>806</v>
      </c>
      <c r="B20" s="246" t="s">
        <v>729</v>
      </c>
      <c r="C20" s="528">
        <f aca="true" t="shared" si="0" ref="C20:I20">SUM(C21:C23)</f>
        <v>23.052</v>
      </c>
      <c r="D20" s="433">
        <f t="shared" si="0"/>
        <v>23.418999999999997</v>
      </c>
      <c r="E20" s="432">
        <f t="shared" si="0"/>
        <v>22.174</v>
      </c>
      <c r="F20" s="433">
        <f t="shared" si="0"/>
        <v>24.247</v>
      </c>
      <c r="G20" s="432">
        <f t="shared" si="0"/>
        <v>24.813</v>
      </c>
      <c r="H20" s="432">
        <f t="shared" si="0"/>
        <v>26.018</v>
      </c>
      <c r="I20" s="434">
        <f t="shared" si="0"/>
        <v>27.958000000000002</v>
      </c>
      <c r="J20" s="442">
        <v>30.5</v>
      </c>
      <c r="K20" s="442">
        <v>30.1</v>
      </c>
      <c r="L20" s="535">
        <v>31.1</v>
      </c>
      <c r="M20" s="534">
        <v>34</v>
      </c>
      <c r="N20" s="534">
        <v>32.4</v>
      </c>
      <c r="O20" s="534">
        <v>34.08</v>
      </c>
    </row>
    <row r="21" spans="1:15" ht="18" customHeight="1">
      <c r="A21" s="247">
        <v>1</v>
      </c>
      <c r="B21" s="248" t="s">
        <v>225</v>
      </c>
      <c r="C21" s="529">
        <v>4.943</v>
      </c>
      <c r="D21" s="436">
        <v>5.002</v>
      </c>
      <c r="E21" s="435">
        <v>4.4</v>
      </c>
      <c r="F21" s="436">
        <v>5.858</v>
      </c>
      <c r="G21" s="435">
        <v>6.167</v>
      </c>
      <c r="H21" s="437">
        <v>6.921</v>
      </c>
      <c r="I21" s="438">
        <v>6.724</v>
      </c>
      <c r="J21" s="438">
        <v>8.3</v>
      </c>
      <c r="K21" s="443">
        <v>8.9</v>
      </c>
      <c r="L21" s="536">
        <v>9.7</v>
      </c>
      <c r="M21" s="437">
        <v>11.8</v>
      </c>
      <c r="N21" s="437">
        <v>10.1</v>
      </c>
      <c r="O21" s="437">
        <v>10.536</v>
      </c>
    </row>
    <row r="22" spans="1:15" ht="18" customHeight="1">
      <c r="A22" s="247">
        <v>2</v>
      </c>
      <c r="B22" s="248" t="s">
        <v>226</v>
      </c>
      <c r="C22" s="529" t="s">
        <v>784</v>
      </c>
      <c r="D22" s="436">
        <v>0.249</v>
      </c>
      <c r="E22" s="435">
        <v>0.222</v>
      </c>
      <c r="F22" s="436">
        <v>0.217</v>
      </c>
      <c r="G22" s="435">
        <v>0.277</v>
      </c>
      <c r="H22" s="437">
        <v>0.473</v>
      </c>
      <c r="I22" s="438">
        <v>0.678</v>
      </c>
      <c r="J22" s="438">
        <v>0.548</v>
      </c>
      <c r="K22" s="443">
        <v>0.7</v>
      </c>
      <c r="L22" s="536">
        <v>0.5</v>
      </c>
      <c r="M22" s="437">
        <v>0.6</v>
      </c>
      <c r="N22" s="437">
        <v>1</v>
      </c>
      <c r="O22" s="437">
        <v>1.206</v>
      </c>
    </row>
    <row r="23" spans="1:15" ht="18" customHeight="1">
      <c r="A23" s="247">
        <v>3</v>
      </c>
      <c r="B23" s="248" t="s">
        <v>730</v>
      </c>
      <c r="C23" s="529">
        <v>18.109</v>
      </c>
      <c r="D23" s="436">
        <v>18.168</v>
      </c>
      <c r="E23" s="435">
        <v>17.552</v>
      </c>
      <c r="F23" s="436">
        <v>18.172</v>
      </c>
      <c r="G23" s="435">
        <v>18.369</v>
      </c>
      <c r="H23" s="437">
        <v>18.624</v>
      </c>
      <c r="I23" s="438">
        <v>20.556</v>
      </c>
      <c r="J23" s="438">
        <v>21.567</v>
      </c>
      <c r="K23" s="443">
        <v>20.4</v>
      </c>
      <c r="L23" s="536">
        <v>21</v>
      </c>
      <c r="M23" s="437">
        <v>21.6</v>
      </c>
      <c r="N23" s="437">
        <v>21.3</v>
      </c>
      <c r="O23" s="437">
        <v>22.338</v>
      </c>
    </row>
    <row r="24" spans="1:15" ht="18" customHeight="1">
      <c r="A24" s="252"/>
      <c r="B24" s="252"/>
      <c r="C24" s="531"/>
      <c r="D24" s="253"/>
      <c r="E24" s="254"/>
      <c r="F24" s="253"/>
      <c r="G24" s="254"/>
      <c r="H24" s="254"/>
      <c r="I24" s="364"/>
      <c r="J24" s="26"/>
      <c r="K24" s="26"/>
      <c r="L24" s="25"/>
      <c r="M24" s="5"/>
      <c r="N24" s="5"/>
      <c r="O24" s="5"/>
    </row>
    <row r="25" spans="1:10" ht="15">
      <c r="A25" s="251" t="s">
        <v>1094</v>
      </c>
      <c r="B25" s="251"/>
      <c r="C25" s="532"/>
      <c r="D25" s="251"/>
      <c r="E25" s="251"/>
      <c r="F25" s="251"/>
      <c r="G25" s="251"/>
      <c r="H25" s="251"/>
      <c r="I25" s="251"/>
      <c r="J25" s="16"/>
    </row>
    <row r="26" spans="1:2" ht="15">
      <c r="A26" t="s">
        <v>1172</v>
      </c>
      <c r="B26" s="308" t="s">
        <v>1171</v>
      </c>
    </row>
    <row r="27" spans="1:10" ht="12.75">
      <c r="A27" s="16"/>
      <c r="B27" s="16"/>
      <c r="C27" s="7"/>
      <c r="D27" s="16"/>
      <c r="E27" s="16"/>
      <c r="F27" s="16"/>
      <c r="G27" s="16"/>
      <c r="H27" s="16"/>
      <c r="I27" s="16"/>
      <c r="J27" s="16"/>
    </row>
    <row r="28" spans="1:10" ht="12.75">
      <c r="A28" s="16"/>
      <c r="B28" s="16"/>
      <c r="C28" s="7"/>
      <c r="D28" s="16"/>
      <c r="E28" s="16"/>
      <c r="F28" s="16"/>
      <c r="G28" s="16"/>
      <c r="H28" s="16"/>
      <c r="I28" s="16"/>
      <c r="J28" s="16"/>
    </row>
    <row r="29" spans="1:10" ht="12.75">
      <c r="A29" s="16"/>
      <c r="B29" s="16"/>
      <c r="C29" s="7"/>
      <c r="D29" s="16"/>
      <c r="E29" s="16"/>
      <c r="F29" s="16"/>
      <c r="G29" s="16"/>
      <c r="H29" s="16"/>
      <c r="I29" s="16"/>
      <c r="J29" s="16"/>
    </row>
    <row r="30" spans="1:10" ht="12.75">
      <c r="A30" s="16"/>
      <c r="B30" s="16"/>
      <c r="C30" s="7"/>
      <c r="D30" s="16"/>
      <c r="E30" s="16"/>
      <c r="F30" s="16"/>
      <c r="G30" s="16"/>
      <c r="H30" s="16"/>
      <c r="I30" s="16"/>
      <c r="J30" s="16"/>
    </row>
    <row r="31" spans="1:10" ht="12.75">
      <c r="A31" s="16"/>
      <c r="B31" s="16"/>
      <c r="C31" s="7"/>
      <c r="D31" s="16"/>
      <c r="E31" s="16"/>
      <c r="F31" s="16"/>
      <c r="G31" s="16"/>
      <c r="H31" s="16"/>
      <c r="I31" s="16"/>
      <c r="J31" s="16"/>
    </row>
    <row r="32" spans="1:10" ht="12.75">
      <c r="A32" s="16"/>
      <c r="B32" s="16"/>
      <c r="C32" s="7"/>
      <c r="D32" s="16"/>
      <c r="E32" s="16"/>
      <c r="F32" s="16"/>
      <c r="G32" s="16"/>
      <c r="H32" s="16"/>
      <c r="I32" s="16"/>
      <c r="J32" s="16"/>
    </row>
    <row r="33" spans="1:10" ht="12.75">
      <c r="A33" s="16"/>
      <c r="B33" s="16"/>
      <c r="C33" s="7"/>
      <c r="D33" s="16"/>
      <c r="E33" s="16"/>
      <c r="F33" s="16"/>
      <c r="G33" s="16"/>
      <c r="H33" s="16"/>
      <c r="I33" s="16"/>
      <c r="J33" s="16"/>
    </row>
    <row r="34" spans="1:10" ht="12.75">
      <c r="A34" s="16"/>
      <c r="B34" s="16"/>
      <c r="C34" s="7"/>
      <c r="D34" s="16"/>
      <c r="E34" s="16"/>
      <c r="F34" s="16"/>
      <c r="G34" s="16"/>
      <c r="H34" s="16"/>
      <c r="I34" s="16"/>
      <c r="J34" s="16"/>
    </row>
    <row r="35" spans="1:10" ht="12.75">
      <c r="A35" s="16"/>
      <c r="B35" s="16"/>
      <c r="C35" s="7"/>
      <c r="D35" s="16"/>
      <c r="E35" s="16"/>
      <c r="F35" s="16"/>
      <c r="G35" s="16"/>
      <c r="H35" s="16"/>
      <c r="I35" s="16"/>
      <c r="J35" s="16"/>
    </row>
    <row r="36" spans="1:10" ht="12.75">
      <c r="A36" s="16"/>
      <c r="B36" s="16"/>
      <c r="C36" s="7"/>
      <c r="D36" s="16"/>
      <c r="E36" s="16"/>
      <c r="F36" s="16"/>
      <c r="G36" s="16"/>
      <c r="H36" s="16"/>
      <c r="I36" s="16"/>
      <c r="J36" s="16"/>
    </row>
    <row r="37" spans="1:10" ht="12.75">
      <c r="A37" s="16"/>
      <c r="B37" s="16"/>
      <c r="C37" s="7"/>
      <c r="D37" s="16"/>
      <c r="E37" s="16"/>
      <c r="F37" s="16"/>
      <c r="G37" s="16"/>
      <c r="H37" s="16"/>
      <c r="I37" s="16"/>
      <c r="J37" s="16"/>
    </row>
    <row r="38" spans="1:10" ht="12.75">
      <c r="A38" s="16"/>
      <c r="B38" s="16"/>
      <c r="C38" s="7"/>
      <c r="D38" s="16"/>
      <c r="E38" s="16"/>
      <c r="F38" s="16"/>
      <c r="G38" s="16"/>
      <c r="H38" s="16"/>
      <c r="I38" s="16"/>
      <c r="J38" s="16"/>
    </row>
    <row r="39" spans="1:10" ht="12.75">
      <c r="A39" s="16"/>
      <c r="B39" s="16"/>
      <c r="C39" s="7"/>
      <c r="D39" s="16"/>
      <c r="E39" s="16"/>
      <c r="F39" s="16"/>
      <c r="G39" s="16"/>
      <c r="H39" s="16"/>
      <c r="I39" s="16"/>
      <c r="J39" s="16"/>
    </row>
    <row r="40" spans="1:10" ht="12.75">
      <c r="A40" s="16"/>
      <c r="B40" s="16"/>
      <c r="C40" s="7"/>
      <c r="D40" s="16"/>
      <c r="E40" s="16"/>
      <c r="F40" s="16"/>
      <c r="G40" s="16"/>
      <c r="H40" s="16"/>
      <c r="I40" s="16"/>
      <c r="J40" s="16"/>
    </row>
    <row r="41" spans="1:10" ht="12.75">
      <c r="A41" s="16"/>
      <c r="B41" s="16"/>
      <c r="C41" s="7"/>
      <c r="D41" s="16"/>
      <c r="E41" s="16"/>
      <c r="F41" s="16"/>
      <c r="G41" s="16"/>
      <c r="H41" s="16"/>
      <c r="I41" s="16"/>
      <c r="J41" s="16"/>
    </row>
    <row r="42" spans="1:10" ht="12.75">
      <c r="A42" s="16"/>
      <c r="B42" s="16"/>
      <c r="C42" s="7"/>
      <c r="D42" s="16"/>
      <c r="E42" s="16"/>
      <c r="F42" s="16"/>
      <c r="G42" s="16"/>
      <c r="H42" s="16"/>
      <c r="I42" s="16"/>
      <c r="J42" s="16"/>
    </row>
    <row r="43" spans="1:10" ht="12.75">
      <c r="A43" s="16"/>
      <c r="B43" s="16"/>
      <c r="C43" s="7"/>
      <c r="D43" s="16"/>
      <c r="E43" s="16"/>
      <c r="F43" s="16"/>
      <c r="G43" s="16"/>
      <c r="H43" s="16"/>
      <c r="I43" s="16"/>
      <c r="J43" s="16"/>
    </row>
    <row r="44" spans="1:10" ht="12.75">
      <c r="A44" s="16"/>
      <c r="B44" s="16"/>
      <c r="C44" s="7"/>
      <c r="D44" s="16"/>
      <c r="E44" s="16"/>
      <c r="F44" s="16"/>
      <c r="G44" s="16"/>
      <c r="H44" s="16"/>
      <c r="I44" s="16"/>
      <c r="J44" s="16"/>
    </row>
    <row r="45" spans="1:10" ht="12.75">
      <c r="A45" s="16"/>
      <c r="B45" s="16"/>
      <c r="C45" s="7"/>
      <c r="D45" s="16"/>
      <c r="E45" s="16"/>
      <c r="F45" s="16"/>
      <c r="G45" s="16"/>
      <c r="H45" s="16"/>
      <c r="I45" s="16"/>
      <c r="J45" s="16"/>
    </row>
    <row r="46" spans="1:10" ht="12.75">
      <c r="A46" s="16"/>
      <c r="B46" s="16"/>
      <c r="C46" s="7"/>
      <c r="D46" s="16"/>
      <c r="E46" s="16"/>
      <c r="F46" s="16"/>
      <c r="G46" s="16"/>
      <c r="H46" s="16"/>
      <c r="I46" s="16"/>
      <c r="J46" s="16"/>
    </row>
    <row r="47" spans="1:10" ht="12.75">
      <c r="A47" s="16"/>
      <c r="B47" s="16"/>
      <c r="C47" s="7"/>
      <c r="D47" s="16"/>
      <c r="E47" s="16"/>
      <c r="F47" s="16"/>
      <c r="G47" s="16"/>
      <c r="H47" s="16"/>
      <c r="I47" s="16"/>
      <c r="J47" s="16"/>
    </row>
    <row r="48" spans="1:10" ht="12.75">
      <c r="A48" s="16"/>
      <c r="B48" s="16"/>
      <c r="C48" s="7"/>
      <c r="D48" s="16"/>
      <c r="E48" s="16"/>
      <c r="F48" s="16"/>
      <c r="G48" s="16"/>
      <c r="H48" s="16"/>
      <c r="I48" s="16"/>
      <c r="J48" s="16"/>
    </row>
    <row r="49" spans="1:10" ht="48.75" customHeight="1">
      <c r="A49" s="16"/>
      <c r="B49" s="16"/>
      <c r="C49" s="7"/>
      <c r="D49" s="16"/>
      <c r="E49" s="16"/>
      <c r="F49" s="16"/>
      <c r="G49" s="16"/>
      <c r="H49" s="16"/>
      <c r="I49" s="16"/>
      <c r="J49" s="16"/>
    </row>
  </sheetData>
  <sheetProtection/>
  <mergeCells count="2">
    <mergeCell ref="A1:J1"/>
    <mergeCell ref="H2:J2"/>
  </mergeCells>
  <printOptions horizontalCentered="1"/>
  <pageMargins left="0.45" right="0.28" top="0.7" bottom="0.984251968503937" header="0.71" footer="0.511811023622047"/>
  <pageSetup horizontalDpi="600" verticalDpi="600" orientation="landscape" paperSize="9" scale="80" r:id="rId1"/>
  <headerFooter alignWithMargins="0">
    <oddHeader>&amp;RENERGY</oddHeader>
    <oddFooter>&amp;C111</oddFooter>
  </headerFooter>
</worksheet>
</file>

<file path=xl/worksheets/sheet2.xml><?xml version="1.0" encoding="utf-8"?>
<worksheet xmlns="http://schemas.openxmlformats.org/spreadsheetml/2006/main" xmlns:r="http://schemas.openxmlformats.org/officeDocument/2006/relationships">
  <dimension ref="A1:R43"/>
  <sheetViews>
    <sheetView view="pageBreakPreview" zoomScale="60" zoomScalePageLayoutView="0" workbookViewId="0" topLeftCell="A1">
      <selection activeCell="G38" sqref="G38"/>
    </sheetView>
  </sheetViews>
  <sheetFormatPr defaultColWidth="9.140625" defaultRowHeight="12.75"/>
  <cols>
    <col min="1" max="1" width="4.00390625" style="0" customWidth="1"/>
    <col min="2" max="2" width="3.7109375" style="0" customWidth="1"/>
    <col min="3" max="3" width="18.140625" style="0" customWidth="1"/>
    <col min="4" max="4" width="8.140625" style="0" customWidth="1"/>
    <col min="5" max="5" width="8.7109375" style="0" customWidth="1"/>
    <col min="6" max="6" width="8.57421875" style="0" customWidth="1"/>
    <col min="7" max="7" width="9.28125" style="0" customWidth="1"/>
    <col min="8" max="8" width="7.57421875" style="0" customWidth="1"/>
    <col min="9" max="9" width="9.7109375" style="0" customWidth="1"/>
    <col min="10" max="10" width="8.00390625" style="0" customWidth="1"/>
    <col min="11" max="11" width="9.7109375" style="0" customWidth="1"/>
    <col min="12" max="12" width="8.00390625" style="0" customWidth="1"/>
    <col min="13" max="13" width="9.421875" style="0" customWidth="1"/>
    <col min="14" max="14" width="9.00390625" style="0" customWidth="1"/>
    <col min="15" max="15" width="7.28125" style="0" customWidth="1"/>
    <col min="16" max="16" width="7.8515625" style="0" customWidth="1"/>
    <col min="18" max="18" width="6.140625" style="0" customWidth="1"/>
  </cols>
  <sheetData>
    <row r="1" spans="2:18" ht="21" customHeight="1">
      <c r="B1" s="1121" t="s">
        <v>637</v>
      </c>
      <c r="C1" s="1121"/>
      <c r="D1" s="1121"/>
      <c r="E1" s="1121"/>
      <c r="F1" s="1121"/>
      <c r="G1" s="1121"/>
      <c r="H1" s="1121"/>
      <c r="I1" s="1121"/>
      <c r="J1" s="1121"/>
      <c r="K1" s="1121"/>
      <c r="L1" s="1121"/>
      <c r="M1" s="1121"/>
      <c r="N1" s="1121"/>
      <c r="O1" s="1121"/>
      <c r="P1" s="1121"/>
      <c r="Q1" s="1121"/>
      <c r="R1" s="1122" t="s">
        <v>498</v>
      </c>
    </row>
    <row r="2" spans="3:18" ht="12.75">
      <c r="C2" s="1"/>
      <c r="R2" s="1122"/>
    </row>
    <row r="3" spans="2:18" ht="12.75" customHeight="1">
      <c r="B3" s="1123" t="s">
        <v>804</v>
      </c>
      <c r="C3" s="35" t="s">
        <v>638</v>
      </c>
      <c r="D3" s="1126" t="s">
        <v>639</v>
      </c>
      <c r="E3" s="1127"/>
      <c r="F3" s="1126" t="s">
        <v>640</v>
      </c>
      <c r="G3" s="1128"/>
      <c r="H3" s="1127" t="s">
        <v>641</v>
      </c>
      <c r="I3" s="1128"/>
      <c r="J3" s="1129" t="s">
        <v>642</v>
      </c>
      <c r="K3" s="1130"/>
      <c r="L3" s="1126" t="s">
        <v>643</v>
      </c>
      <c r="M3" s="1128"/>
      <c r="N3" s="1129" t="s">
        <v>644</v>
      </c>
      <c r="O3" s="1130"/>
      <c r="P3" s="1126" t="s">
        <v>645</v>
      </c>
      <c r="Q3" s="1128"/>
      <c r="R3" s="1122"/>
    </row>
    <row r="4" spans="2:18" ht="14.25">
      <c r="B4" s="1124"/>
      <c r="C4" s="14"/>
      <c r="D4" s="1133" t="s">
        <v>646</v>
      </c>
      <c r="E4" s="1134"/>
      <c r="F4" s="1133" t="s">
        <v>647</v>
      </c>
      <c r="G4" s="1135"/>
      <c r="H4" s="1134" t="s">
        <v>648</v>
      </c>
      <c r="I4" s="1135"/>
      <c r="J4" s="1131"/>
      <c r="K4" s="1132"/>
      <c r="L4" s="15"/>
      <c r="M4" s="22"/>
      <c r="N4" s="1131"/>
      <c r="O4" s="1132"/>
      <c r="P4" s="18"/>
      <c r="Q4" s="17"/>
      <c r="R4" s="1122"/>
    </row>
    <row r="5" spans="2:18" ht="25.5" customHeight="1">
      <c r="B5" s="1125"/>
      <c r="C5" s="14"/>
      <c r="D5" s="15"/>
      <c r="E5" s="21"/>
      <c r="F5" s="15"/>
      <c r="G5" s="22"/>
      <c r="H5" s="1136" t="s">
        <v>649</v>
      </c>
      <c r="I5" s="1137"/>
      <c r="J5" s="1131"/>
      <c r="K5" s="1132"/>
      <c r="L5" s="1133"/>
      <c r="M5" s="1135"/>
      <c r="N5" s="1131"/>
      <c r="O5" s="1132"/>
      <c r="P5" s="18"/>
      <c r="Q5" s="17"/>
      <c r="R5" s="1122"/>
    </row>
    <row r="6" spans="2:18" ht="12.75">
      <c r="B6" s="67">
        <v>1</v>
      </c>
      <c r="C6" s="67">
        <v>2</v>
      </c>
      <c r="D6" s="67">
        <v>3</v>
      </c>
      <c r="E6" s="67">
        <v>4</v>
      </c>
      <c r="F6" s="67">
        <v>5</v>
      </c>
      <c r="G6" s="67">
        <v>6</v>
      </c>
      <c r="H6" s="67">
        <v>7</v>
      </c>
      <c r="I6" s="67">
        <v>8</v>
      </c>
      <c r="J6" s="67">
        <v>9</v>
      </c>
      <c r="K6" s="67">
        <v>10</v>
      </c>
      <c r="L6" s="67">
        <v>11</v>
      </c>
      <c r="M6" s="67">
        <v>12</v>
      </c>
      <c r="N6" s="67">
        <v>13</v>
      </c>
      <c r="O6" s="67">
        <v>14</v>
      </c>
      <c r="P6" s="67">
        <v>15</v>
      </c>
      <c r="Q6" s="67">
        <v>16</v>
      </c>
      <c r="R6" s="1122"/>
    </row>
    <row r="7" spans="2:18" ht="12.75">
      <c r="B7" s="9"/>
      <c r="C7" s="14"/>
      <c r="D7" s="14"/>
      <c r="E7" s="14"/>
      <c r="F7" s="14"/>
      <c r="G7" s="14"/>
      <c r="H7" s="328"/>
      <c r="I7" s="328"/>
      <c r="J7" s="37"/>
      <c r="K7" s="37"/>
      <c r="L7" s="328"/>
      <c r="M7" s="328"/>
      <c r="N7" s="37"/>
      <c r="O7" s="37"/>
      <c r="P7" s="4"/>
      <c r="Q7" s="4"/>
      <c r="R7" s="1122"/>
    </row>
    <row r="8" spans="2:18" ht="12.75">
      <c r="B8" s="9">
        <v>1</v>
      </c>
      <c r="C8" s="14" t="s">
        <v>650</v>
      </c>
      <c r="D8" s="6" t="s">
        <v>651</v>
      </c>
      <c r="E8" s="856" t="s">
        <v>652</v>
      </c>
      <c r="F8" s="6" t="s">
        <v>651</v>
      </c>
      <c r="G8" s="856" t="s">
        <v>652</v>
      </c>
      <c r="H8" s="6" t="s">
        <v>651</v>
      </c>
      <c r="I8" s="856" t="s">
        <v>652</v>
      </c>
      <c r="J8" s="6" t="s">
        <v>651</v>
      </c>
      <c r="K8" s="856" t="s">
        <v>652</v>
      </c>
      <c r="L8" s="6" t="s">
        <v>651</v>
      </c>
      <c r="M8" s="856" t="s">
        <v>652</v>
      </c>
      <c r="N8" s="6" t="s">
        <v>653</v>
      </c>
      <c r="O8" s="6" t="s">
        <v>654</v>
      </c>
      <c r="P8" s="6" t="s">
        <v>651</v>
      </c>
      <c r="Q8" s="856" t="s">
        <v>652</v>
      </c>
      <c r="R8" s="1122"/>
    </row>
    <row r="9" spans="2:18" ht="12.75">
      <c r="B9" s="9"/>
      <c r="C9" s="14" t="s">
        <v>582</v>
      </c>
      <c r="D9" s="6" t="s">
        <v>582</v>
      </c>
      <c r="E9" s="6" t="s">
        <v>582</v>
      </c>
      <c r="F9" s="6" t="s">
        <v>582</v>
      </c>
      <c r="G9" s="6" t="s">
        <v>582</v>
      </c>
      <c r="H9" s="6" t="s">
        <v>582</v>
      </c>
      <c r="I9" s="6" t="s">
        <v>582</v>
      </c>
      <c r="J9" s="6" t="s">
        <v>582</v>
      </c>
      <c r="K9" s="6" t="s">
        <v>582</v>
      </c>
      <c r="L9" s="6" t="s">
        <v>582</v>
      </c>
      <c r="M9" s="6" t="s">
        <v>582</v>
      </c>
      <c r="N9" s="6" t="s">
        <v>582</v>
      </c>
      <c r="O9" s="6" t="s">
        <v>582</v>
      </c>
      <c r="P9" s="6" t="s">
        <v>582</v>
      </c>
      <c r="Q9" s="6" t="s">
        <v>582</v>
      </c>
      <c r="R9" s="1122"/>
    </row>
    <row r="10" spans="2:18" s="16" customFormat="1" ht="14.25">
      <c r="B10" s="9"/>
      <c r="C10" s="14"/>
      <c r="D10" s="6" t="s">
        <v>655</v>
      </c>
      <c r="E10" s="6" t="s">
        <v>655</v>
      </c>
      <c r="F10" s="6" t="s">
        <v>655</v>
      </c>
      <c r="G10" s="6" t="s">
        <v>655</v>
      </c>
      <c r="H10" s="6" t="s">
        <v>655</v>
      </c>
      <c r="I10" s="6" t="s">
        <v>655</v>
      </c>
      <c r="J10" s="6" t="s">
        <v>655</v>
      </c>
      <c r="K10" s="6" t="s">
        <v>655</v>
      </c>
      <c r="L10" s="6" t="s">
        <v>655</v>
      </c>
      <c r="M10" s="6" t="s">
        <v>655</v>
      </c>
      <c r="N10" s="6" t="s">
        <v>655</v>
      </c>
      <c r="O10" s="6" t="s">
        <v>655</v>
      </c>
      <c r="P10" s="6" t="s">
        <v>656</v>
      </c>
      <c r="Q10" s="6" t="s">
        <v>656</v>
      </c>
      <c r="R10" s="1122"/>
    </row>
    <row r="11" spans="2:18" ht="13.5" customHeight="1">
      <c r="B11" s="9">
        <v>2</v>
      </c>
      <c r="C11" s="14" t="s">
        <v>6</v>
      </c>
      <c r="D11" s="4">
        <v>80</v>
      </c>
      <c r="E11" s="4">
        <v>120</v>
      </c>
      <c r="F11" s="4">
        <v>80</v>
      </c>
      <c r="G11" s="4">
        <v>120</v>
      </c>
      <c r="H11" s="4">
        <v>360</v>
      </c>
      <c r="I11" s="4">
        <v>500</v>
      </c>
      <c r="J11" s="4">
        <v>120</v>
      </c>
      <c r="K11" s="4">
        <v>150</v>
      </c>
      <c r="L11" s="13">
        <v>1</v>
      </c>
      <c r="M11" s="13">
        <v>1.5</v>
      </c>
      <c r="N11" s="13">
        <v>5</v>
      </c>
      <c r="O11" s="13">
        <v>10</v>
      </c>
      <c r="P11" s="60">
        <v>0.1</v>
      </c>
      <c r="Q11" s="60">
        <v>0.4</v>
      </c>
      <c r="R11" s="1045"/>
    </row>
    <row r="12" spans="2:18" ht="12.75">
      <c r="B12" s="9"/>
      <c r="C12" s="14"/>
      <c r="D12" s="4"/>
      <c r="E12" s="4"/>
      <c r="F12" s="4"/>
      <c r="G12" s="4"/>
      <c r="H12" s="4"/>
      <c r="I12" s="4"/>
      <c r="J12" s="4"/>
      <c r="K12" s="4"/>
      <c r="L12" s="13"/>
      <c r="M12" s="13"/>
      <c r="N12" s="13"/>
      <c r="O12" s="13"/>
      <c r="P12" s="4"/>
      <c r="Q12" s="4"/>
      <c r="R12" s="16"/>
    </row>
    <row r="13" spans="2:18" ht="12.75">
      <c r="B13" s="9">
        <v>3</v>
      </c>
      <c r="C13" s="14" t="s">
        <v>657</v>
      </c>
      <c r="D13" s="4">
        <v>60</v>
      </c>
      <c r="E13" s="4">
        <v>80</v>
      </c>
      <c r="F13" s="4">
        <v>60</v>
      </c>
      <c r="G13" s="4">
        <v>80</v>
      </c>
      <c r="H13" s="4">
        <v>140</v>
      </c>
      <c r="I13" s="4">
        <v>200</v>
      </c>
      <c r="J13" s="4">
        <v>60</v>
      </c>
      <c r="K13" s="4">
        <v>100</v>
      </c>
      <c r="L13" s="13">
        <v>0.75</v>
      </c>
      <c r="M13" s="13">
        <v>1</v>
      </c>
      <c r="N13" s="13">
        <v>2</v>
      </c>
      <c r="O13" s="13">
        <v>4</v>
      </c>
      <c r="P13" s="60">
        <v>0.1</v>
      </c>
      <c r="Q13" s="60">
        <v>0.4</v>
      </c>
      <c r="R13" s="1045"/>
    </row>
    <row r="14" spans="2:18" ht="12.75">
      <c r="B14" s="9"/>
      <c r="C14" s="14" t="s">
        <v>658</v>
      </c>
      <c r="D14" s="4"/>
      <c r="E14" s="4"/>
      <c r="F14" s="4"/>
      <c r="G14" s="4"/>
      <c r="H14" s="4"/>
      <c r="I14" s="4"/>
      <c r="J14" s="4"/>
      <c r="K14" s="4"/>
      <c r="L14" s="13"/>
      <c r="M14" s="13"/>
      <c r="N14" s="13"/>
      <c r="O14" s="1046"/>
      <c r="P14" s="4"/>
      <c r="Q14" s="17"/>
      <c r="R14" s="16"/>
    </row>
    <row r="15" spans="2:18" ht="12.75">
      <c r="B15" s="9"/>
      <c r="C15" s="14"/>
      <c r="D15" s="4"/>
      <c r="E15" s="4"/>
      <c r="F15" s="4"/>
      <c r="G15" s="4"/>
      <c r="H15" s="4"/>
      <c r="I15" s="4"/>
      <c r="J15" s="4"/>
      <c r="K15" s="4"/>
      <c r="L15" s="13"/>
      <c r="M15" s="13"/>
      <c r="N15" s="13"/>
      <c r="O15" s="1046"/>
      <c r="P15" s="4"/>
      <c r="Q15" s="17"/>
      <c r="R15" s="16"/>
    </row>
    <row r="16" spans="2:18" ht="12.75">
      <c r="B16" s="9">
        <v>4</v>
      </c>
      <c r="C16" s="23" t="s">
        <v>659</v>
      </c>
      <c r="D16" s="5">
        <v>15</v>
      </c>
      <c r="E16" s="5">
        <v>30</v>
      </c>
      <c r="F16" s="5">
        <v>15</v>
      </c>
      <c r="G16" s="5">
        <v>30</v>
      </c>
      <c r="H16" s="5">
        <v>70</v>
      </c>
      <c r="I16" s="5">
        <v>100</v>
      </c>
      <c r="J16" s="5">
        <v>50</v>
      </c>
      <c r="K16" s="5">
        <v>75</v>
      </c>
      <c r="L16" s="1047">
        <v>0.5</v>
      </c>
      <c r="M16" s="1047">
        <v>0.75</v>
      </c>
      <c r="N16" s="1047">
        <v>1</v>
      </c>
      <c r="O16" s="1048">
        <v>2</v>
      </c>
      <c r="P16" s="1049">
        <v>0.1</v>
      </c>
      <c r="Q16" s="1050">
        <v>0.4</v>
      </c>
      <c r="R16" s="1045"/>
    </row>
    <row r="17" spans="2:18" ht="41.25" customHeight="1">
      <c r="B17" s="96">
        <v>5</v>
      </c>
      <c r="C17" s="750" t="s">
        <v>660</v>
      </c>
      <c r="D17" s="1138" t="s">
        <v>661</v>
      </c>
      <c r="E17" s="1139"/>
      <c r="F17" s="1138" t="s">
        <v>662</v>
      </c>
      <c r="G17" s="1139"/>
      <c r="H17" s="1138" t="s">
        <v>663</v>
      </c>
      <c r="I17" s="1139"/>
      <c r="J17" s="1138" t="s">
        <v>664</v>
      </c>
      <c r="K17" s="1139"/>
      <c r="L17" s="1138" t="s">
        <v>665</v>
      </c>
      <c r="M17" s="1139"/>
      <c r="N17" s="1138" t="s">
        <v>666</v>
      </c>
      <c r="O17" s="1139"/>
      <c r="P17" s="1142" t="s">
        <v>667</v>
      </c>
      <c r="Q17" s="1143"/>
      <c r="R17" s="1051"/>
    </row>
    <row r="18" spans="1:17" ht="33" customHeight="1">
      <c r="A18" s="1052">
        <v>93</v>
      </c>
      <c r="B18" s="10"/>
      <c r="C18" s="751"/>
      <c r="D18" s="1140" t="s">
        <v>668</v>
      </c>
      <c r="E18" s="1141"/>
      <c r="F18" s="1140" t="s">
        <v>669</v>
      </c>
      <c r="G18" s="1141"/>
      <c r="H18" s="1140"/>
      <c r="I18" s="1141"/>
      <c r="J18" s="1140"/>
      <c r="K18" s="1141"/>
      <c r="L18" s="1140"/>
      <c r="M18" s="1141"/>
      <c r="N18" s="1140"/>
      <c r="O18" s="1141"/>
      <c r="P18" s="1144"/>
      <c r="Q18" s="1145"/>
    </row>
    <row r="20" ht="12.75">
      <c r="B20" t="s">
        <v>330</v>
      </c>
    </row>
    <row r="21" ht="12.75">
      <c r="B21" t="s">
        <v>670</v>
      </c>
    </row>
    <row r="22" ht="12.75">
      <c r="B22" t="s">
        <v>671</v>
      </c>
    </row>
    <row r="23" spans="2:7" ht="12.75">
      <c r="B23" t="s">
        <v>672</v>
      </c>
      <c r="E23" s="16"/>
      <c r="F23" s="7" t="s">
        <v>673</v>
      </c>
      <c r="G23" s="16"/>
    </row>
    <row r="24" ht="12.75">
      <c r="B24" t="s">
        <v>674</v>
      </c>
    </row>
    <row r="25" ht="12.75">
      <c r="B25" t="s">
        <v>675</v>
      </c>
    </row>
    <row r="26" ht="12.75">
      <c r="B26" t="s">
        <v>676</v>
      </c>
    </row>
    <row r="27" ht="12.75">
      <c r="B27" t="s">
        <v>677</v>
      </c>
    </row>
    <row r="28" ht="15.75">
      <c r="B28" s="585" t="s">
        <v>678</v>
      </c>
    </row>
    <row r="29" ht="12.75">
      <c r="B29" t="s">
        <v>679</v>
      </c>
    </row>
    <row r="30" ht="12.75" customHeight="1"/>
    <row r="31" spans="6:10" ht="12.75">
      <c r="F31" s="57"/>
      <c r="G31" s="57"/>
      <c r="H31" s="57"/>
      <c r="I31" s="57"/>
      <c r="J31" s="57"/>
    </row>
    <row r="32" spans="6:10" ht="12.75">
      <c r="F32" s="57"/>
      <c r="G32" s="57"/>
      <c r="H32" s="57"/>
      <c r="I32" s="57"/>
      <c r="J32" s="57"/>
    </row>
    <row r="33" spans="6:10" ht="12.75">
      <c r="F33" s="57"/>
      <c r="G33" s="57"/>
      <c r="H33" s="57"/>
      <c r="I33" s="57"/>
      <c r="J33" s="57"/>
    </row>
    <row r="34" spans="6:10" ht="12.75">
      <c r="F34" s="57"/>
      <c r="G34" s="1053"/>
      <c r="H34" s="1053"/>
      <c r="I34" s="1053"/>
      <c r="J34" s="57"/>
    </row>
    <row r="35" spans="6:10" ht="12.75" customHeight="1">
      <c r="F35" s="57"/>
      <c r="G35" s="1053"/>
      <c r="H35" s="1053"/>
      <c r="I35" s="1053"/>
      <c r="J35" s="57"/>
    </row>
    <row r="36" spans="6:10" ht="12.75">
      <c r="F36" s="57"/>
      <c r="G36" s="1053"/>
      <c r="H36" s="1053"/>
      <c r="I36" s="1053"/>
      <c r="J36" s="57"/>
    </row>
    <row r="37" spans="7:9" ht="12.75">
      <c r="G37" s="1053"/>
      <c r="H37" s="1053"/>
      <c r="I37" s="1053"/>
    </row>
    <row r="38" spans="7:9" ht="12.75">
      <c r="G38" s="1053"/>
      <c r="H38" s="1053"/>
      <c r="I38" s="1053"/>
    </row>
    <row r="39" spans="7:9" ht="12.75">
      <c r="G39" s="1053"/>
      <c r="H39" s="1053"/>
      <c r="I39" s="1053"/>
    </row>
    <row r="40" spans="7:9" ht="12.75">
      <c r="G40" s="1053"/>
      <c r="H40" s="1053"/>
      <c r="I40" s="1053"/>
    </row>
    <row r="41" spans="7:9" ht="12.75">
      <c r="G41" s="1053"/>
      <c r="H41" s="1053"/>
      <c r="I41" s="1053"/>
    </row>
    <row r="42" spans="7:9" ht="12.75">
      <c r="G42" s="1053"/>
      <c r="H42" s="1053"/>
      <c r="I42" s="1053"/>
    </row>
    <row r="43" spans="7:9" ht="12.75">
      <c r="G43" s="16"/>
      <c r="H43" s="16"/>
      <c r="I43" s="16"/>
    </row>
  </sheetData>
  <sheetProtection/>
  <mergeCells count="24">
    <mergeCell ref="N17:O18"/>
    <mergeCell ref="P17:Q18"/>
    <mergeCell ref="D18:E18"/>
    <mergeCell ref="F18:G18"/>
    <mergeCell ref="D4:E4"/>
    <mergeCell ref="F4:G4"/>
    <mergeCell ref="H4:I4"/>
    <mergeCell ref="H5:I5"/>
    <mergeCell ref="L5:M5"/>
    <mergeCell ref="D17:E17"/>
    <mergeCell ref="F17:G17"/>
    <mergeCell ref="H17:I18"/>
    <mergeCell ref="J17:K18"/>
    <mergeCell ref="L17:M18"/>
    <mergeCell ref="B1:Q1"/>
    <mergeCell ref="R1:R10"/>
    <mergeCell ref="B3:B5"/>
    <mergeCell ref="D3:E3"/>
    <mergeCell ref="F3:G3"/>
    <mergeCell ref="H3:I3"/>
    <mergeCell ref="J3:K5"/>
    <mergeCell ref="L3:M3"/>
    <mergeCell ref="N3:O5"/>
    <mergeCell ref="P3:Q3"/>
  </mergeCells>
  <printOptions/>
  <pageMargins left="0.75" right="0.75" top="1" bottom="1" header="0.5" footer="0.5"/>
  <pageSetup horizontalDpi="600" verticalDpi="600" orientation="landscape" scale="81" r:id="rId1"/>
</worksheet>
</file>

<file path=xl/worksheets/sheet20.xml><?xml version="1.0" encoding="utf-8"?>
<worksheet xmlns="http://schemas.openxmlformats.org/spreadsheetml/2006/main" xmlns:r="http://schemas.openxmlformats.org/officeDocument/2006/relationships">
  <dimension ref="A1:L49"/>
  <sheetViews>
    <sheetView view="pageBreakPreview" zoomScale="60" zoomScalePageLayoutView="0" workbookViewId="0" topLeftCell="A1">
      <selection activeCell="V69" sqref="V69"/>
    </sheetView>
  </sheetViews>
  <sheetFormatPr defaultColWidth="9.140625" defaultRowHeight="12.75"/>
  <cols>
    <col min="1" max="1" width="10.8515625" style="0" customWidth="1"/>
    <col min="2" max="2" width="10.57421875" style="0" customWidth="1"/>
    <col min="3" max="3" width="9.7109375" style="0" bestFit="1" customWidth="1"/>
    <col min="5" max="5" width="9.28125" style="0" bestFit="1" customWidth="1"/>
    <col min="7" max="7" width="9.28125" style="0" bestFit="1" customWidth="1"/>
    <col min="9" max="9" width="9.28125" style="0" bestFit="1" customWidth="1"/>
    <col min="11" max="11" width="9.28125" style="0" bestFit="1" customWidth="1"/>
  </cols>
  <sheetData>
    <row r="1" spans="1:12" ht="15">
      <c r="A1" s="1121" t="s">
        <v>271</v>
      </c>
      <c r="B1" s="1121"/>
      <c r="C1" s="1121"/>
      <c r="D1" s="1121"/>
      <c r="E1" s="1121"/>
      <c r="F1" s="1121"/>
      <c r="G1" s="1121"/>
      <c r="H1" s="1121"/>
      <c r="I1" s="1121"/>
      <c r="J1" s="1121"/>
      <c r="K1" s="1121"/>
      <c r="L1" s="1121"/>
    </row>
    <row r="2" ht="12.75">
      <c r="K2" t="s">
        <v>50</v>
      </c>
    </row>
    <row r="3" spans="1:12" ht="12.75">
      <c r="A3" s="1244" t="s">
        <v>712</v>
      </c>
      <c r="B3" s="1185" t="s">
        <v>209</v>
      </c>
      <c r="C3" s="1185"/>
      <c r="D3" s="1185"/>
      <c r="E3" s="1185"/>
      <c r="F3" s="1185"/>
      <c r="G3" s="1185"/>
      <c r="H3" s="1185"/>
      <c r="I3" s="1185"/>
      <c r="J3" s="1185"/>
      <c r="K3" s="1243" t="s">
        <v>86</v>
      </c>
      <c r="L3" s="1243"/>
    </row>
    <row r="4" spans="1:12" ht="12.75">
      <c r="A4" s="1244"/>
      <c r="B4" s="1185" t="s">
        <v>688</v>
      </c>
      <c r="C4" s="1185"/>
      <c r="D4" s="1185"/>
      <c r="E4" s="1185" t="s">
        <v>225</v>
      </c>
      <c r="F4" s="1185"/>
      <c r="G4" s="1185"/>
      <c r="H4" s="1185" t="s">
        <v>226</v>
      </c>
      <c r="I4" s="1185"/>
      <c r="J4" s="1185"/>
      <c r="K4" s="1243"/>
      <c r="L4" s="1243"/>
    </row>
    <row r="5" spans="1:12" ht="12.75">
      <c r="A5" s="1244"/>
      <c r="B5" s="12" t="s">
        <v>46</v>
      </c>
      <c r="C5" s="12" t="s">
        <v>48</v>
      </c>
      <c r="D5" s="12" t="s">
        <v>49</v>
      </c>
      <c r="E5" s="12" t="s">
        <v>46</v>
      </c>
      <c r="F5" s="12" t="s">
        <v>48</v>
      </c>
      <c r="G5" s="12" t="s">
        <v>49</v>
      </c>
      <c r="H5" s="12" t="s">
        <v>46</v>
      </c>
      <c r="I5" s="12" t="s">
        <v>48</v>
      </c>
      <c r="J5" s="12" t="s">
        <v>49</v>
      </c>
      <c r="K5" s="12" t="s">
        <v>46</v>
      </c>
      <c r="L5" s="12" t="s">
        <v>49</v>
      </c>
    </row>
    <row r="7" spans="1:12" ht="12.75">
      <c r="A7" s="344" t="s">
        <v>822</v>
      </c>
      <c r="B7" s="634">
        <v>18.172</v>
      </c>
      <c r="C7" s="344">
        <v>74.9</v>
      </c>
      <c r="D7" s="344">
        <v>3.5</v>
      </c>
      <c r="E7" s="344">
        <v>5.858</v>
      </c>
      <c r="F7" s="344">
        <v>24.2</v>
      </c>
      <c r="G7" s="344">
        <v>24.6</v>
      </c>
      <c r="H7" s="344">
        <v>0.217</v>
      </c>
      <c r="I7" s="344">
        <v>0.9</v>
      </c>
      <c r="J7" s="344">
        <v>-2.3</v>
      </c>
      <c r="K7" s="344">
        <v>24.247</v>
      </c>
      <c r="L7" s="344">
        <v>7.9</v>
      </c>
    </row>
    <row r="8" spans="1:12" ht="12.75">
      <c r="A8" s="344" t="s">
        <v>832</v>
      </c>
      <c r="B8" s="634">
        <v>18.369</v>
      </c>
      <c r="C8" s="336">
        <v>74</v>
      </c>
      <c r="D8" s="344">
        <v>1.1</v>
      </c>
      <c r="E8" s="344">
        <v>6.167</v>
      </c>
      <c r="F8" s="344">
        <v>24.9</v>
      </c>
      <c r="G8" s="344">
        <v>5.3</v>
      </c>
      <c r="H8" s="344">
        <v>0.277</v>
      </c>
      <c r="I8" s="344">
        <v>1.1</v>
      </c>
      <c r="J8" s="344">
        <v>27.6</v>
      </c>
      <c r="K8" s="344">
        <v>24.813</v>
      </c>
      <c r="L8" s="344">
        <v>2.3</v>
      </c>
    </row>
    <row r="9" spans="1:12" ht="12.75">
      <c r="A9" s="344" t="s">
        <v>866</v>
      </c>
      <c r="B9" s="634">
        <v>18.624</v>
      </c>
      <c r="C9" s="344">
        <v>71.6</v>
      </c>
      <c r="D9" s="344">
        <v>1.4</v>
      </c>
      <c r="E9" s="344">
        <v>6.921</v>
      </c>
      <c r="F9" s="344">
        <v>26.6</v>
      </c>
      <c r="G9" s="344">
        <v>12.2</v>
      </c>
      <c r="H9" s="344">
        <v>0.473</v>
      </c>
      <c r="I9" s="344">
        <v>1.8</v>
      </c>
      <c r="J9" s="344">
        <v>70.8</v>
      </c>
      <c r="K9" s="344">
        <v>26.018</v>
      </c>
      <c r="L9" s="344">
        <v>4.9</v>
      </c>
    </row>
    <row r="10" spans="1:12" ht="12.75">
      <c r="A10" s="344" t="s">
        <v>886</v>
      </c>
      <c r="B10" s="634">
        <v>20.556</v>
      </c>
      <c r="C10" s="344">
        <v>73.5</v>
      </c>
      <c r="D10" s="344">
        <v>10.4</v>
      </c>
      <c r="E10" s="344">
        <v>6.724</v>
      </c>
      <c r="F10" s="344">
        <v>24.1</v>
      </c>
      <c r="G10" s="344">
        <v>-2.8</v>
      </c>
      <c r="H10" s="344">
        <v>0.678</v>
      </c>
      <c r="I10" s="344">
        <v>2.4</v>
      </c>
      <c r="J10" s="344">
        <v>43.3</v>
      </c>
      <c r="K10" s="344">
        <v>27.958</v>
      </c>
      <c r="L10" s="344">
        <v>7.5</v>
      </c>
    </row>
    <row r="11" spans="1:12" ht="12.75">
      <c r="A11" s="344" t="s">
        <v>897</v>
      </c>
      <c r="B11" s="634">
        <v>21.567</v>
      </c>
      <c r="C11" s="344">
        <v>71.1</v>
      </c>
      <c r="D11" s="344">
        <v>4.9</v>
      </c>
      <c r="E11" s="344">
        <v>8.222</v>
      </c>
      <c r="F11" s="344">
        <v>27.1</v>
      </c>
      <c r="G11" s="344">
        <v>22.3</v>
      </c>
      <c r="H11" s="344">
        <v>0.548</v>
      </c>
      <c r="I11" s="344">
        <v>1.8</v>
      </c>
      <c r="J11" s="344">
        <v>-19.2</v>
      </c>
      <c r="K11" s="344">
        <v>30.337</v>
      </c>
      <c r="L11" s="344">
        <v>8.5</v>
      </c>
    </row>
    <row r="12" spans="1:12" ht="12.75">
      <c r="A12" s="344" t="s">
        <v>914</v>
      </c>
      <c r="B12" s="634">
        <v>20.435</v>
      </c>
      <c r="C12" s="336">
        <v>68</v>
      </c>
      <c r="D12" s="344">
        <v>-5.2</v>
      </c>
      <c r="E12" s="344">
        <v>8.944</v>
      </c>
      <c r="F12" s="344">
        <v>29.7</v>
      </c>
      <c r="G12" s="344">
        <v>8.8</v>
      </c>
      <c r="H12" s="344">
        <v>0.687</v>
      </c>
      <c r="I12" s="344">
        <v>2.3</v>
      </c>
      <c r="J12" s="344">
        <v>25.4</v>
      </c>
      <c r="K12" s="344">
        <v>30.066</v>
      </c>
      <c r="L12" s="344">
        <v>-0.9</v>
      </c>
    </row>
    <row r="13" spans="1:12" ht="12.75">
      <c r="A13" s="344" t="s">
        <v>1028</v>
      </c>
      <c r="B13" s="634">
        <v>20.014</v>
      </c>
      <c r="C13" s="344">
        <v>67.2</v>
      </c>
      <c r="D13" s="344">
        <v>2.8</v>
      </c>
      <c r="E13" s="344">
        <v>9.808</v>
      </c>
      <c r="F13" s="344">
        <v>31.4</v>
      </c>
      <c r="G13" s="344">
        <v>9.7</v>
      </c>
      <c r="H13" s="344">
        <v>0.463</v>
      </c>
      <c r="I13" s="344">
        <v>1.5</v>
      </c>
      <c r="J13" s="344">
        <v>-32.6</v>
      </c>
      <c r="K13" s="344">
        <v>31.285</v>
      </c>
      <c r="L13" s="344">
        <v>4.1</v>
      </c>
    </row>
    <row r="14" spans="1:12" ht="12.75">
      <c r="A14" s="344" t="s">
        <v>1124</v>
      </c>
      <c r="B14" s="634">
        <v>21.586</v>
      </c>
      <c r="C14" s="344">
        <v>63.5</v>
      </c>
      <c r="D14" s="344">
        <v>2.7</v>
      </c>
      <c r="E14" s="344">
        <v>11.788</v>
      </c>
      <c r="F14" s="344">
        <v>34.7</v>
      </c>
      <c r="G14" s="344">
        <v>20.2</v>
      </c>
      <c r="H14" s="344">
        <v>0.606</v>
      </c>
      <c r="I14" s="344">
        <v>1.8</v>
      </c>
      <c r="J14" s="344">
        <v>30.9</v>
      </c>
      <c r="K14" s="344">
        <v>33.98</v>
      </c>
      <c r="L14" s="344">
        <v>8.6</v>
      </c>
    </row>
    <row r="15" spans="1:12" ht="12.75">
      <c r="A15" s="344" t="s">
        <v>1198</v>
      </c>
      <c r="B15" s="634">
        <v>21.308</v>
      </c>
      <c r="C15" s="344">
        <v>65.7</v>
      </c>
      <c r="D15" s="344">
        <v>-1.3</v>
      </c>
      <c r="E15" s="344">
        <v>10.114</v>
      </c>
      <c r="F15" s="344">
        <v>31.2</v>
      </c>
      <c r="G15" s="344">
        <v>-14.2</v>
      </c>
      <c r="H15" s="344">
        <v>0.999</v>
      </c>
      <c r="I15" s="344">
        <v>3.1</v>
      </c>
      <c r="J15" s="344">
        <v>64.9</v>
      </c>
      <c r="K15" s="344">
        <v>32.421</v>
      </c>
      <c r="L15" s="344">
        <v>-4.6</v>
      </c>
    </row>
    <row r="16" spans="1:12" ht="12.75">
      <c r="A16" s="344" t="s">
        <v>47</v>
      </c>
      <c r="B16" s="634">
        <v>22.338</v>
      </c>
      <c r="C16" s="344">
        <v>65.6</v>
      </c>
      <c r="D16" s="344">
        <v>4.8</v>
      </c>
      <c r="E16" s="344">
        <v>10.526</v>
      </c>
      <c r="F16" s="344">
        <v>30.9</v>
      </c>
      <c r="G16" s="344">
        <v>4.1</v>
      </c>
      <c r="H16" s="344">
        <v>1.207</v>
      </c>
      <c r="I16" s="344">
        <v>3.5</v>
      </c>
      <c r="J16" s="344">
        <v>20.8</v>
      </c>
      <c r="K16" s="344">
        <v>34.071</v>
      </c>
      <c r="L16" s="344">
        <v>5.1</v>
      </c>
    </row>
    <row r="18" ht="15">
      <c r="A18" s="232" t="s">
        <v>891</v>
      </c>
    </row>
    <row r="21" spans="1:12" ht="15">
      <c r="A21" s="1121" t="s">
        <v>272</v>
      </c>
      <c r="B21" s="1121"/>
      <c r="C21" s="1121"/>
      <c r="D21" s="1121"/>
      <c r="E21" s="1121"/>
      <c r="F21" s="1121"/>
      <c r="G21" s="1121"/>
      <c r="H21" s="1121"/>
      <c r="I21" s="1121"/>
      <c r="J21" s="1121"/>
      <c r="K21" s="1121"/>
      <c r="L21" s="1121"/>
    </row>
    <row r="22" ht="12.75">
      <c r="I22" t="s">
        <v>50</v>
      </c>
    </row>
    <row r="25" spans="1:12" s="1" customFormat="1" ht="12.75">
      <c r="A25" s="340" t="s">
        <v>209</v>
      </c>
      <c r="B25" s="664"/>
      <c r="C25" s="1187" t="s">
        <v>914</v>
      </c>
      <c r="D25" s="1188"/>
      <c r="E25" s="1187" t="s">
        <v>1028</v>
      </c>
      <c r="F25" s="1188"/>
      <c r="G25" s="1187" t="s">
        <v>1124</v>
      </c>
      <c r="H25" s="1188"/>
      <c r="I25" s="1187" t="s">
        <v>1198</v>
      </c>
      <c r="J25" s="1188"/>
      <c r="K25" s="1187" t="s">
        <v>51</v>
      </c>
      <c r="L25" s="1188"/>
    </row>
    <row r="26" spans="1:12" ht="12.75">
      <c r="A26" s="18"/>
      <c r="B26" s="16"/>
      <c r="C26" s="16"/>
      <c r="D26" s="16"/>
      <c r="E26" s="16"/>
      <c r="F26" s="16"/>
      <c r="G26" s="16"/>
      <c r="H26" s="16"/>
      <c r="I26" s="16"/>
      <c r="J26" s="16"/>
      <c r="K26" s="16"/>
      <c r="L26" s="17"/>
    </row>
    <row r="27" spans="1:12" ht="12.75">
      <c r="A27" s="15" t="s">
        <v>224</v>
      </c>
      <c r="B27" s="16"/>
      <c r="C27" s="16"/>
      <c r="D27" s="16"/>
      <c r="E27" s="16"/>
      <c r="F27" s="16"/>
      <c r="G27" s="16"/>
      <c r="H27" s="16"/>
      <c r="I27" s="16"/>
      <c r="J27" s="16"/>
      <c r="K27" s="16"/>
      <c r="L27" s="17"/>
    </row>
    <row r="28" spans="1:12" ht="12.75">
      <c r="A28" s="342" t="s">
        <v>923</v>
      </c>
      <c r="B28" s="38"/>
      <c r="C28" s="668">
        <v>0.15</v>
      </c>
      <c r="D28" s="669"/>
      <c r="E28" s="665">
        <v>0.157</v>
      </c>
      <c r="F28" s="669"/>
      <c r="G28" s="665">
        <v>0.159</v>
      </c>
      <c r="H28" s="669"/>
      <c r="I28" s="665">
        <v>0.146</v>
      </c>
      <c r="J28" s="669"/>
      <c r="K28" s="665">
        <v>0.15</v>
      </c>
      <c r="L28" s="30"/>
    </row>
    <row r="29" spans="1:12" ht="12.75">
      <c r="A29" s="339" t="s">
        <v>829</v>
      </c>
      <c r="B29" s="334"/>
      <c r="C29" s="670">
        <v>30.295</v>
      </c>
      <c r="D29" s="671"/>
      <c r="E29" s="667">
        <v>31.098</v>
      </c>
      <c r="F29" s="671"/>
      <c r="G29" s="667">
        <v>33.566</v>
      </c>
      <c r="H29" s="671"/>
      <c r="I29" s="667">
        <v>33.877</v>
      </c>
      <c r="J29" s="671"/>
      <c r="K29" s="667">
        <v>43.509</v>
      </c>
      <c r="L29" s="335"/>
    </row>
    <row r="30" spans="1:12" ht="12.75">
      <c r="A30" s="25" t="s">
        <v>218</v>
      </c>
      <c r="B30" s="2"/>
      <c r="C30" s="672">
        <v>0.932</v>
      </c>
      <c r="D30" s="673"/>
      <c r="E30" s="666">
        <v>0.775</v>
      </c>
      <c r="F30" s="673"/>
      <c r="G30" s="666">
        <v>0.676</v>
      </c>
      <c r="H30" s="673"/>
      <c r="I30" s="666">
        <v>0.73</v>
      </c>
      <c r="J30" s="673"/>
      <c r="K30" s="666">
        <v>0.545</v>
      </c>
      <c r="L30" s="26"/>
    </row>
    <row r="31" spans="1:12" ht="12.75">
      <c r="A31" s="25" t="s">
        <v>691</v>
      </c>
      <c r="B31" s="2"/>
      <c r="C31" s="672">
        <v>0.134</v>
      </c>
      <c r="D31" s="673"/>
      <c r="E31" s="666">
        <v>0.067</v>
      </c>
      <c r="F31" s="673"/>
      <c r="G31" s="666">
        <v>0.054</v>
      </c>
      <c r="H31" s="673"/>
      <c r="I31" s="666">
        <v>0.056</v>
      </c>
      <c r="J31" s="673"/>
      <c r="K31" s="666">
        <v>0.052</v>
      </c>
      <c r="L31" s="26"/>
    </row>
    <row r="32" spans="1:12" s="1" customFormat="1" ht="12.75">
      <c r="A32" s="340" t="s">
        <v>52</v>
      </c>
      <c r="B32" s="664"/>
      <c r="C32" s="340">
        <f>SUM(C28:C31)</f>
        <v>31.511</v>
      </c>
      <c r="D32" s="509"/>
      <c r="E32" s="664">
        <f>SUM(E28:E31)</f>
        <v>32.097</v>
      </c>
      <c r="F32" s="509"/>
      <c r="G32" s="664">
        <f>SUM(G28:G31)</f>
        <v>34.455000000000005</v>
      </c>
      <c r="H32" s="509"/>
      <c r="I32" s="664">
        <f>SUM(I28:I31)</f>
        <v>34.809</v>
      </c>
      <c r="J32" s="509"/>
      <c r="K32" s="664">
        <f>SUM(K28:K31)</f>
        <v>44.256</v>
      </c>
      <c r="L32" s="509"/>
    </row>
    <row r="33" spans="1:12" ht="12.75">
      <c r="A33" s="18"/>
      <c r="B33" s="16"/>
      <c r="C33" s="16"/>
      <c r="D33" s="16"/>
      <c r="E33" s="16"/>
      <c r="F33" s="16"/>
      <c r="G33" s="16"/>
      <c r="H33" s="16"/>
      <c r="I33" s="16"/>
      <c r="J33" s="16"/>
      <c r="K33" s="16"/>
      <c r="L33" s="17"/>
    </row>
    <row r="34" spans="1:12" ht="12.75">
      <c r="A34" s="15" t="s">
        <v>53</v>
      </c>
      <c r="B34" s="16"/>
      <c r="C34" s="16"/>
      <c r="D34" s="16"/>
      <c r="E34" s="16"/>
      <c r="F34" s="16"/>
      <c r="G34" s="16"/>
      <c r="H34" s="16"/>
      <c r="I34" s="16"/>
      <c r="J34" s="16"/>
      <c r="K34" s="16"/>
      <c r="L34" s="17"/>
    </row>
    <row r="35" spans="1:12" ht="12.75">
      <c r="A35" s="339" t="s">
        <v>214</v>
      </c>
      <c r="B35" s="335"/>
      <c r="C35" s="334">
        <v>36.138</v>
      </c>
      <c r="D35" s="334"/>
      <c r="E35" s="339">
        <v>37.707</v>
      </c>
      <c r="F35" s="335"/>
      <c r="G35" s="334">
        <v>40.604</v>
      </c>
      <c r="H35" s="334"/>
      <c r="I35" s="339">
        <v>44.546</v>
      </c>
      <c r="J35" s="335"/>
      <c r="K35" s="339">
        <v>50.425</v>
      </c>
      <c r="L35" s="335"/>
    </row>
    <row r="36" spans="1:12" ht="12.75">
      <c r="A36" s="25" t="s">
        <v>215</v>
      </c>
      <c r="B36" s="26"/>
      <c r="C36" s="2"/>
      <c r="D36" s="2"/>
      <c r="E36" s="25"/>
      <c r="F36" s="26"/>
      <c r="G36" s="2">
        <v>0.079</v>
      </c>
      <c r="H36" s="2"/>
      <c r="I36" s="25">
        <v>0.142</v>
      </c>
      <c r="J36" s="26"/>
      <c r="K36" s="25">
        <v>0.25</v>
      </c>
      <c r="L36" s="26"/>
    </row>
    <row r="37" spans="1:12" ht="12.75">
      <c r="A37" s="25" t="s">
        <v>216</v>
      </c>
      <c r="B37" s="26"/>
      <c r="C37" s="2">
        <v>1.101</v>
      </c>
      <c r="D37" s="2"/>
      <c r="E37" s="25">
        <v>1.05</v>
      </c>
      <c r="F37" s="26"/>
      <c r="G37" s="2">
        <v>1.101</v>
      </c>
      <c r="H37" s="2"/>
      <c r="I37" s="25">
        <v>1.009</v>
      </c>
      <c r="J37" s="26"/>
      <c r="K37" s="25">
        <v>1.113</v>
      </c>
      <c r="L37" s="26"/>
    </row>
    <row r="38" spans="1:12" ht="12.75">
      <c r="A38" s="25" t="s">
        <v>838</v>
      </c>
      <c r="B38" s="26"/>
      <c r="C38" s="2">
        <v>76.208</v>
      </c>
      <c r="D38" s="2"/>
      <c r="E38" s="25">
        <v>83.084</v>
      </c>
      <c r="F38" s="26"/>
      <c r="G38" s="2">
        <v>90.013</v>
      </c>
      <c r="H38" s="2"/>
      <c r="I38" s="25">
        <v>101.776</v>
      </c>
      <c r="J38" s="26"/>
      <c r="K38" s="25">
        <v>109.809</v>
      </c>
      <c r="L38" s="26"/>
    </row>
    <row r="39" spans="1:12" ht="12.75">
      <c r="A39" s="25" t="s">
        <v>235</v>
      </c>
      <c r="B39" s="26"/>
      <c r="C39" s="2">
        <v>0.019</v>
      </c>
      <c r="D39" s="2"/>
      <c r="E39" s="25">
        <v>0.016</v>
      </c>
      <c r="F39" s="26"/>
      <c r="G39" s="2">
        <v>0.017</v>
      </c>
      <c r="H39" s="2"/>
      <c r="I39" s="25">
        <v>0.011</v>
      </c>
      <c r="J39" s="26"/>
      <c r="K39" s="25">
        <v>0.023</v>
      </c>
      <c r="L39" s="26"/>
    </row>
    <row r="40" spans="1:12" ht="12.75">
      <c r="A40" s="25" t="s">
        <v>829</v>
      </c>
      <c r="B40" s="26"/>
      <c r="C40" s="2">
        <v>55.128</v>
      </c>
      <c r="D40" s="2"/>
      <c r="E40" s="25">
        <v>57.666</v>
      </c>
      <c r="F40" s="26"/>
      <c r="G40" s="2">
        <v>57.329</v>
      </c>
      <c r="H40" s="2"/>
      <c r="I40" s="25">
        <v>62.395</v>
      </c>
      <c r="J40" s="26"/>
      <c r="K40" s="25">
        <v>62.424</v>
      </c>
      <c r="L40" s="26"/>
    </row>
    <row r="41" spans="1:12" ht="12.75">
      <c r="A41" s="25" t="s">
        <v>218</v>
      </c>
      <c r="B41" s="26"/>
      <c r="C41" s="2">
        <v>54.647</v>
      </c>
      <c r="D41" s="2"/>
      <c r="E41" s="25">
        <v>58.951</v>
      </c>
      <c r="F41" s="26"/>
      <c r="G41" s="2">
        <v>67.165</v>
      </c>
      <c r="H41" s="2"/>
      <c r="I41" s="25">
        <v>70.595</v>
      </c>
      <c r="J41" s="26"/>
      <c r="K41" s="25">
        <v>73.529</v>
      </c>
      <c r="L41" s="26"/>
    </row>
    <row r="42" spans="1:12" ht="12.75">
      <c r="A42" s="25" t="s">
        <v>219</v>
      </c>
      <c r="B42" s="26"/>
      <c r="C42" s="2">
        <v>36.119</v>
      </c>
      <c r="D42" s="2"/>
      <c r="E42" s="25">
        <v>36.215</v>
      </c>
      <c r="F42" s="26"/>
      <c r="G42" s="2">
        <v>36.403</v>
      </c>
      <c r="H42" s="2"/>
      <c r="I42" s="25">
        <v>38.705</v>
      </c>
      <c r="J42" s="26"/>
      <c r="K42" s="25">
        <v>41.005</v>
      </c>
      <c r="L42" s="26"/>
    </row>
    <row r="43" spans="1:12" ht="12.75">
      <c r="A43" s="25" t="s">
        <v>220</v>
      </c>
      <c r="B43" s="26"/>
      <c r="C43" s="2">
        <v>5.566</v>
      </c>
      <c r="D43" s="2"/>
      <c r="E43" s="25">
        <v>5.787</v>
      </c>
      <c r="F43" s="26"/>
      <c r="G43" s="2">
        <v>6.541</v>
      </c>
      <c r="H43" s="2"/>
      <c r="I43" s="25">
        <v>5.489</v>
      </c>
      <c r="J43" s="26"/>
      <c r="K43" s="25">
        <v>5.767</v>
      </c>
      <c r="L43" s="26"/>
    </row>
    <row r="44" spans="1:12" ht="12.75">
      <c r="A44" s="25" t="s">
        <v>222</v>
      </c>
      <c r="B44" s="26"/>
      <c r="C44" s="2">
        <v>70.54</v>
      </c>
      <c r="D44" s="2"/>
      <c r="E44" s="25">
        <v>81.16</v>
      </c>
      <c r="F44" s="26"/>
      <c r="G44" s="2">
        <v>89.482</v>
      </c>
      <c r="H44" s="2"/>
      <c r="I44" s="25">
        <v>98.402</v>
      </c>
      <c r="J44" s="26"/>
      <c r="K44" s="25">
        <v>106.409</v>
      </c>
      <c r="L44" s="26"/>
    </row>
    <row r="45" spans="1:12" ht="12.75">
      <c r="A45" s="25" t="s">
        <v>237</v>
      </c>
      <c r="B45" s="26"/>
      <c r="C45" s="2">
        <v>15.721</v>
      </c>
      <c r="D45" s="2"/>
      <c r="E45" s="25">
        <v>12.228</v>
      </c>
      <c r="F45" s="26"/>
      <c r="G45" s="2">
        <v>11.426</v>
      </c>
      <c r="H45" s="2"/>
      <c r="I45" s="25">
        <v>12.029</v>
      </c>
      <c r="J45" s="26"/>
      <c r="K45" s="25">
        <v>13.969</v>
      </c>
      <c r="L45" s="26"/>
    </row>
    <row r="46" spans="1:12" ht="12.75">
      <c r="A46" s="25" t="s">
        <v>691</v>
      </c>
      <c r="B46" s="26"/>
      <c r="C46" s="2">
        <v>24.341</v>
      </c>
      <c r="D46" s="2"/>
      <c r="E46" s="25">
        <v>24.871</v>
      </c>
      <c r="F46" s="26"/>
      <c r="G46" s="2">
        <v>22.467</v>
      </c>
      <c r="H46" s="2"/>
      <c r="I46" s="25">
        <v>22.849</v>
      </c>
      <c r="J46" s="26"/>
      <c r="K46" s="25">
        <v>23.083</v>
      </c>
      <c r="L46" s="26"/>
    </row>
    <row r="47" spans="1:12" ht="12.75">
      <c r="A47" s="384" t="s">
        <v>54</v>
      </c>
      <c r="B47" s="26"/>
      <c r="C47" s="210">
        <f>SUM(C35:C46)</f>
        <v>375.528</v>
      </c>
      <c r="D47" s="210"/>
      <c r="E47" s="384">
        <f>SUM(E35:E46)</f>
        <v>398.73499999999996</v>
      </c>
      <c r="F47" s="331"/>
      <c r="G47" s="210">
        <f>SUM(G35:G46)</f>
        <v>422.627</v>
      </c>
      <c r="H47" s="210"/>
      <c r="I47" s="384">
        <f>SUM(I35:I46)</f>
        <v>457.948</v>
      </c>
      <c r="J47" s="331"/>
      <c r="K47" s="384">
        <f>SUM(K35:K46)</f>
        <v>487.8059999999999</v>
      </c>
      <c r="L47" s="331"/>
    </row>
    <row r="49" ht="15">
      <c r="A49" s="232" t="s">
        <v>891</v>
      </c>
    </row>
  </sheetData>
  <sheetProtection/>
  <mergeCells count="13">
    <mergeCell ref="A3:A5"/>
    <mergeCell ref="A1:L1"/>
    <mergeCell ref="B3:J3"/>
    <mergeCell ref="A21:L21"/>
    <mergeCell ref="K25:L25"/>
    <mergeCell ref="E4:G4"/>
    <mergeCell ref="H4:J4"/>
    <mergeCell ref="C25:D25"/>
    <mergeCell ref="E25:F25"/>
    <mergeCell ref="G25:H25"/>
    <mergeCell ref="I25:J25"/>
    <mergeCell ref="K3:L4"/>
    <mergeCell ref="B4:D4"/>
  </mergeCells>
  <printOptions/>
  <pageMargins left="0.75" right="0.21" top="1" bottom="1" header="0.5" footer="0.5"/>
  <pageSetup horizontalDpi="600" verticalDpi="600" orientation="portrait" scale="86" r:id="rId1"/>
</worksheet>
</file>

<file path=xl/worksheets/sheet21.xml><?xml version="1.0" encoding="utf-8"?>
<worksheet xmlns="http://schemas.openxmlformats.org/spreadsheetml/2006/main" xmlns:r="http://schemas.openxmlformats.org/officeDocument/2006/relationships">
  <dimension ref="A1:J113"/>
  <sheetViews>
    <sheetView view="pageBreakPreview" zoomScale="85" zoomScaleSheetLayoutView="85" zoomScalePageLayoutView="0" workbookViewId="0" topLeftCell="A25">
      <selection activeCell="K18" sqref="K18"/>
    </sheetView>
  </sheetViews>
  <sheetFormatPr defaultColWidth="9.140625" defaultRowHeight="13.5" customHeight="1"/>
  <cols>
    <col min="1" max="1" width="5.28125" style="0" customWidth="1"/>
    <col min="2" max="2" width="31.28125" style="0" bestFit="1" customWidth="1"/>
    <col min="3" max="3" width="8.7109375" style="0" customWidth="1"/>
    <col min="4" max="4" width="9.7109375" style="0" customWidth="1"/>
    <col min="5" max="5" width="10.00390625" style="0" customWidth="1"/>
    <col min="6" max="6" width="10.140625" style="0" customWidth="1"/>
    <col min="7" max="7" width="10.28125" style="0" customWidth="1"/>
  </cols>
  <sheetData>
    <row r="1" spans="1:7" ht="13.5" customHeight="1">
      <c r="A1" s="1121" t="s">
        <v>160</v>
      </c>
      <c r="B1" s="1121"/>
      <c r="C1" s="1121"/>
      <c r="D1" s="1121"/>
      <c r="E1" s="1121"/>
      <c r="F1" s="1121"/>
      <c r="G1" s="1121"/>
    </row>
    <row r="2" spans="2:7" ht="13.5" customHeight="1">
      <c r="B2" s="1"/>
      <c r="C2" s="1"/>
      <c r="F2" s="1195" t="s">
        <v>725</v>
      </c>
      <c r="G2" s="1195"/>
    </row>
    <row r="3" spans="1:7" s="146" customFormat="1" ht="27" customHeight="1">
      <c r="A3" s="65" t="s">
        <v>812</v>
      </c>
      <c r="B3" s="198" t="s">
        <v>209</v>
      </c>
      <c r="C3" s="145" t="s">
        <v>724</v>
      </c>
      <c r="D3" s="97" t="s">
        <v>210</v>
      </c>
      <c r="E3" s="145" t="s">
        <v>211</v>
      </c>
      <c r="F3" s="97" t="s">
        <v>212</v>
      </c>
      <c r="G3" s="195" t="s">
        <v>213</v>
      </c>
    </row>
    <row r="4" spans="1:7" ht="13.5" customHeight="1">
      <c r="A4" s="120">
        <v>1</v>
      </c>
      <c r="B4" s="198">
        <v>2</v>
      </c>
      <c r="C4" s="77">
        <v>3</v>
      </c>
      <c r="D4" s="198">
        <v>4</v>
      </c>
      <c r="E4" s="90">
        <v>5</v>
      </c>
      <c r="F4" s="198">
        <v>6</v>
      </c>
      <c r="G4" s="118">
        <v>7</v>
      </c>
    </row>
    <row r="5" spans="1:7" ht="21.75" customHeight="1">
      <c r="A5" s="341">
        <v>1</v>
      </c>
      <c r="B5" s="182" t="s">
        <v>871</v>
      </c>
      <c r="C5" s="31" t="s">
        <v>876</v>
      </c>
      <c r="D5" s="141">
        <v>7944</v>
      </c>
      <c r="E5" s="32">
        <v>6122</v>
      </c>
      <c r="F5" s="141">
        <v>2518</v>
      </c>
      <c r="G5" s="32">
        <f>SUM(D5:F5)</f>
        <v>16584</v>
      </c>
    </row>
    <row r="6" spans="1:7" ht="13.5" customHeight="1">
      <c r="A6" s="9"/>
      <c r="B6" s="21"/>
      <c r="C6" s="29" t="s">
        <v>877</v>
      </c>
      <c r="D6" s="16">
        <v>8091</v>
      </c>
      <c r="E6" s="4">
        <v>6092</v>
      </c>
      <c r="F6" s="16">
        <v>2514</v>
      </c>
      <c r="G6" s="378">
        <f>SUM(D6:F6)</f>
        <v>16697</v>
      </c>
    </row>
    <row r="7" spans="1:7" ht="13.5" customHeight="1">
      <c r="A7" s="9"/>
      <c r="B7" s="21"/>
      <c r="C7" s="29" t="s">
        <v>896</v>
      </c>
      <c r="D7" s="16">
        <v>8263</v>
      </c>
      <c r="E7" s="4">
        <v>6079</v>
      </c>
      <c r="F7" s="16">
        <v>2584</v>
      </c>
      <c r="G7" s="4">
        <v>16926</v>
      </c>
    </row>
    <row r="8" spans="1:7" ht="13.5" customHeight="1">
      <c r="A8" s="9"/>
      <c r="B8" s="21"/>
      <c r="C8" s="29" t="s">
        <v>920</v>
      </c>
      <c r="D8" s="16">
        <v>8403</v>
      </c>
      <c r="E8" s="4">
        <v>6158</v>
      </c>
      <c r="F8" s="16">
        <v>2585</v>
      </c>
      <c r="G8" s="4">
        <v>17146</v>
      </c>
    </row>
    <row r="9" spans="1:7" ht="13.5" customHeight="1">
      <c r="A9" s="9"/>
      <c r="B9" s="21"/>
      <c r="C9" s="486" t="s">
        <v>1116</v>
      </c>
      <c r="D9" s="16">
        <v>8791</v>
      </c>
      <c r="E9" s="58">
        <v>6266</v>
      </c>
      <c r="F9" s="57">
        <v>2658</v>
      </c>
      <c r="G9" s="4">
        <v>17714</v>
      </c>
    </row>
    <row r="10" spans="1:7" ht="13.5" customHeight="1">
      <c r="A10" s="10"/>
      <c r="B10" s="210"/>
      <c r="C10" s="487" t="s">
        <v>1117</v>
      </c>
      <c r="D10" s="485">
        <v>9007</v>
      </c>
      <c r="E10" s="488">
        <v>6711</v>
      </c>
      <c r="F10" s="485">
        <v>2979</v>
      </c>
      <c r="G10" s="5">
        <v>18697</v>
      </c>
    </row>
    <row r="11" spans="1:7" ht="13.5" customHeight="1">
      <c r="A11" s="9">
        <v>2</v>
      </c>
      <c r="B11" s="21" t="s">
        <v>887</v>
      </c>
      <c r="C11" s="209" t="s">
        <v>876</v>
      </c>
      <c r="D11" s="382">
        <v>31</v>
      </c>
      <c r="E11" s="4">
        <v>40</v>
      </c>
      <c r="F11" s="16">
        <v>19</v>
      </c>
      <c r="G11" s="378">
        <f>SUM(D11:F11)</f>
        <v>90</v>
      </c>
    </row>
    <row r="12" spans="1:7" ht="13.5" customHeight="1">
      <c r="A12" s="9"/>
      <c r="B12" s="21"/>
      <c r="C12" s="209" t="s">
        <v>877</v>
      </c>
      <c r="D12" s="18">
        <v>31</v>
      </c>
      <c r="E12" s="4">
        <v>40</v>
      </c>
      <c r="F12" s="16">
        <v>19</v>
      </c>
      <c r="G12" s="4">
        <f>SUM(D12:F12)</f>
        <v>90</v>
      </c>
    </row>
    <row r="13" spans="1:7" ht="13.5" customHeight="1">
      <c r="A13" s="9"/>
      <c r="B13" s="21"/>
      <c r="C13" s="209" t="s">
        <v>896</v>
      </c>
      <c r="D13" s="147">
        <v>31</v>
      </c>
      <c r="E13" s="58">
        <v>40</v>
      </c>
      <c r="F13" s="57">
        <v>19</v>
      </c>
      <c r="G13" s="310">
        <v>90</v>
      </c>
    </row>
    <row r="14" spans="1:7" ht="13.5" customHeight="1">
      <c r="A14" s="9"/>
      <c r="B14" s="21"/>
      <c r="C14" s="209" t="s">
        <v>920</v>
      </c>
      <c r="D14" s="147">
        <v>31</v>
      </c>
      <c r="E14" s="58">
        <v>40</v>
      </c>
      <c r="F14" s="57">
        <v>19</v>
      </c>
      <c r="G14" s="310">
        <v>90</v>
      </c>
    </row>
    <row r="15" spans="1:7" ht="13.5" customHeight="1">
      <c r="A15" s="9"/>
      <c r="B15" s="21"/>
      <c r="C15" s="209" t="s">
        <v>1116</v>
      </c>
      <c r="D15" s="147">
        <v>31</v>
      </c>
      <c r="E15" s="58">
        <v>40</v>
      </c>
      <c r="F15" s="57">
        <v>19</v>
      </c>
      <c r="G15" s="310">
        <v>90</v>
      </c>
    </row>
    <row r="16" spans="1:7" ht="13.5" customHeight="1">
      <c r="A16" s="9"/>
      <c r="B16" s="21"/>
      <c r="C16" s="209" t="s">
        <v>1117</v>
      </c>
      <c r="D16" s="147">
        <v>31</v>
      </c>
      <c r="E16" s="58">
        <v>40</v>
      </c>
      <c r="F16" s="57">
        <v>19</v>
      </c>
      <c r="G16" s="310">
        <v>90</v>
      </c>
    </row>
    <row r="17" spans="1:7" ht="13.5" customHeight="1">
      <c r="A17" s="341">
        <v>3</v>
      </c>
      <c r="B17" s="182" t="s">
        <v>888</v>
      </c>
      <c r="C17" s="31" t="s">
        <v>876</v>
      </c>
      <c r="D17" s="38">
        <v>279</v>
      </c>
      <c r="E17" s="3">
        <v>27</v>
      </c>
      <c r="F17" s="38">
        <v>34</v>
      </c>
      <c r="G17" s="3">
        <f>SUM(D17:F17)</f>
        <v>340</v>
      </c>
    </row>
    <row r="18" spans="1:7" ht="13.5" customHeight="1">
      <c r="A18" s="9"/>
      <c r="B18" s="21"/>
      <c r="C18" s="29" t="s">
        <v>877</v>
      </c>
      <c r="D18" s="16">
        <v>279</v>
      </c>
      <c r="E18" s="4">
        <v>27</v>
      </c>
      <c r="F18" s="16">
        <v>34</v>
      </c>
      <c r="G18" s="4">
        <f>SUM(D18:F18)</f>
        <v>340</v>
      </c>
    </row>
    <row r="19" spans="1:7" ht="13.5" customHeight="1">
      <c r="A19" s="9"/>
      <c r="B19" s="21"/>
      <c r="C19" s="29" t="s">
        <v>896</v>
      </c>
      <c r="D19" s="16">
        <v>279</v>
      </c>
      <c r="E19" s="58">
        <v>24</v>
      </c>
      <c r="F19" s="16">
        <v>34</v>
      </c>
      <c r="G19" s="4">
        <v>337</v>
      </c>
    </row>
    <row r="20" spans="1:10" ht="13.5" customHeight="1">
      <c r="A20" s="9"/>
      <c r="B20" s="21"/>
      <c r="C20" s="29" t="s">
        <v>920</v>
      </c>
      <c r="D20" s="16">
        <v>315</v>
      </c>
      <c r="E20" s="58">
        <v>24</v>
      </c>
      <c r="F20" s="16">
        <v>34</v>
      </c>
      <c r="G20" s="4">
        <v>373</v>
      </c>
      <c r="J20" s="508"/>
    </row>
    <row r="21" spans="1:7" ht="13.5" customHeight="1">
      <c r="A21" s="9"/>
      <c r="B21" s="21"/>
      <c r="C21" s="29" t="s">
        <v>1116</v>
      </c>
      <c r="D21" s="16">
        <v>315</v>
      </c>
      <c r="E21" s="4">
        <v>24</v>
      </c>
      <c r="F21" s="16">
        <v>34</v>
      </c>
      <c r="G21" s="4">
        <v>373</v>
      </c>
    </row>
    <row r="22" spans="1:7" ht="13.5" customHeight="1">
      <c r="A22" s="10"/>
      <c r="B22" s="210"/>
      <c r="C22" s="33" t="s">
        <v>1117</v>
      </c>
      <c r="D22" s="485">
        <v>315</v>
      </c>
      <c r="E22" s="488">
        <v>24</v>
      </c>
      <c r="F22" s="485">
        <v>34</v>
      </c>
      <c r="G22" s="5">
        <v>373</v>
      </c>
    </row>
    <row r="23" spans="1:7" ht="13.5" customHeight="1">
      <c r="A23" s="9"/>
      <c r="B23" s="21" t="s">
        <v>931</v>
      </c>
      <c r="C23" s="31" t="s">
        <v>896</v>
      </c>
      <c r="D23" s="16">
        <v>0</v>
      </c>
      <c r="E23" s="4">
        <v>3</v>
      </c>
      <c r="F23" s="16">
        <v>0</v>
      </c>
      <c r="G23" s="4">
        <v>3</v>
      </c>
    </row>
    <row r="24" spans="1:7" ht="13.5" customHeight="1">
      <c r="A24" s="9"/>
      <c r="B24" s="21"/>
      <c r="C24" s="29" t="s">
        <v>920</v>
      </c>
      <c r="D24" s="16">
        <v>0</v>
      </c>
      <c r="E24" s="4">
        <v>3</v>
      </c>
      <c r="F24" s="16">
        <v>0</v>
      </c>
      <c r="G24" s="4">
        <v>3</v>
      </c>
    </row>
    <row r="25" spans="1:7" ht="13.5" customHeight="1">
      <c r="A25" s="9"/>
      <c r="B25" s="21"/>
      <c r="C25" s="29" t="s">
        <v>921</v>
      </c>
      <c r="D25" s="16">
        <v>0</v>
      </c>
      <c r="E25" s="4">
        <v>3</v>
      </c>
      <c r="F25" s="16">
        <v>0</v>
      </c>
      <c r="G25" s="4">
        <v>3</v>
      </c>
    </row>
    <row r="26" spans="1:7" ht="13.5" customHeight="1">
      <c r="A26" s="9"/>
      <c r="B26" s="21"/>
      <c r="C26" s="33" t="s">
        <v>1117</v>
      </c>
      <c r="D26" s="57">
        <v>0</v>
      </c>
      <c r="E26" s="58">
        <v>3</v>
      </c>
      <c r="F26" s="57">
        <v>0</v>
      </c>
      <c r="G26" s="4">
        <v>3</v>
      </c>
    </row>
    <row r="27" spans="1:7" ht="13.5" customHeight="1">
      <c r="A27" s="341">
        <v>4</v>
      </c>
      <c r="B27" s="383" t="s">
        <v>834</v>
      </c>
      <c r="C27" s="208" t="s">
        <v>876</v>
      </c>
      <c r="D27" s="32">
        <v>35266</v>
      </c>
      <c r="E27" s="141">
        <v>29552</v>
      </c>
      <c r="F27" s="32">
        <v>6326</v>
      </c>
      <c r="G27" s="32">
        <f>SUM(D27:F27)</f>
        <v>71144</v>
      </c>
    </row>
    <row r="28" spans="1:7" ht="13.5" customHeight="1">
      <c r="A28" s="9"/>
      <c r="B28" s="15"/>
      <c r="C28" s="209" t="s">
        <v>877</v>
      </c>
      <c r="D28" s="4">
        <v>35305</v>
      </c>
      <c r="E28" s="57">
        <v>30211</v>
      </c>
      <c r="F28" s="4">
        <v>6348</v>
      </c>
      <c r="G28" s="4">
        <f>SUM(D28:F28)</f>
        <v>71864</v>
      </c>
    </row>
    <row r="29" spans="1:7" ht="13.5" customHeight="1">
      <c r="A29" s="9"/>
      <c r="B29" s="15"/>
      <c r="C29" s="209" t="s">
        <v>896</v>
      </c>
      <c r="D29" s="58">
        <v>35417</v>
      </c>
      <c r="E29" s="57">
        <v>30438</v>
      </c>
      <c r="F29" s="58">
        <v>6348</v>
      </c>
      <c r="G29" s="4">
        <v>72204</v>
      </c>
    </row>
    <row r="30" spans="1:7" ht="13.5" customHeight="1">
      <c r="A30" s="9"/>
      <c r="B30" s="15"/>
      <c r="C30" s="209" t="s">
        <v>920</v>
      </c>
      <c r="D30" s="58">
        <v>36148</v>
      </c>
      <c r="E30" s="57">
        <v>31411</v>
      </c>
      <c r="F30" s="58">
        <v>6338</v>
      </c>
      <c r="G30" s="4">
        <v>73897</v>
      </c>
    </row>
    <row r="31" spans="1:7" ht="13.5" customHeight="1">
      <c r="A31" s="9"/>
      <c r="B31" s="15"/>
      <c r="C31" s="489" t="s">
        <v>1116</v>
      </c>
      <c r="D31" s="58">
        <v>36960</v>
      </c>
      <c r="E31" s="57">
        <v>31094</v>
      </c>
      <c r="F31" s="58">
        <v>6338</v>
      </c>
      <c r="G31" s="4">
        <v>74392</v>
      </c>
    </row>
    <row r="32" spans="1:7" ht="13.5" customHeight="1">
      <c r="A32" s="9"/>
      <c r="B32" s="15"/>
      <c r="C32" s="209" t="s">
        <v>1117</v>
      </c>
      <c r="D32" s="488">
        <v>37493</v>
      </c>
      <c r="E32" s="57">
        <v>31629</v>
      </c>
      <c r="F32" s="58">
        <v>6338</v>
      </c>
      <c r="G32" s="4">
        <v>75460</v>
      </c>
    </row>
    <row r="33" spans="1:7" ht="13.5" customHeight="1">
      <c r="A33" s="153">
        <v>5</v>
      </c>
      <c r="B33" s="35" t="s">
        <v>854</v>
      </c>
      <c r="C33" s="381" t="s">
        <v>876</v>
      </c>
      <c r="D33" s="342">
        <v>0</v>
      </c>
      <c r="E33" s="3">
        <v>0</v>
      </c>
      <c r="F33" s="38">
        <v>160</v>
      </c>
      <c r="G33" s="3">
        <f aca="true" t="shared" si="0" ref="G33:G42">SUM(D33:F33)</f>
        <v>160</v>
      </c>
    </row>
    <row r="34" spans="1:7" ht="13.5" customHeight="1">
      <c r="A34" s="91"/>
      <c r="B34" s="14"/>
      <c r="C34" s="380" t="s">
        <v>877</v>
      </c>
      <c r="D34" s="18">
        <v>0</v>
      </c>
      <c r="E34" s="4">
        <v>0</v>
      </c>
      <c r="F34" s="16">
        <v>160</v>
      </c>
      <c r="G34" s="4">
        <f t="shared" si="0"/>
        <v>160</v>
      </c>
    </row>
    <row r="35" spans="1:7" ht="13.5" customHeight="1">
      <c r="A35" s="91"/>
      <c r="B35" s="14"/>
      <c r="C35" s="380" t="s">
        <v>896</v>
      </c>
      <c r="D35" s="18">
        <v>0</v>
      </c>
      <c r="E35" s="4">
        <v>0</v>
      </c>
      <c r="F35" s="16">
        <v>160</v>
      </c>
      <c r="G35" s="4">
        <f t="shared" si="0"/>
        <v>160</v>
      </c>
    </row>
    <row r="36" spans="1:7" ht="13.5" customHeight="1">
      <c r="A36" s="91"/>
      <c r="B36" s="14"/>
      <c r="C36" s="380" t="s">
        <v>920</v>
      </c>
      <c r="D36" s="18">
        <v>0</v>
      </c>
      <c r="E36" s="4">
        <v>0</v>
      </c>
      <c r="F36" s="16">
        <v>160</v>
      </c>
      <c r="G36" s="4">
        <f>SUM(D36:F36)</f>
        <v>160</v>
      </c>
    </row>
    <row r="37" spans="1:7" ht="13.5" customHeight="1">
      <c r="A37" s="91"/>
      <c r="B37" s="14"/>
      <c r="C37" s="380" t="s">
        <v>1116</v>
      </c>
      <c r="D37" s="18">
        <v>0</v>
      </c>
      <c r="E37" s="4">
        <v>0</v>
      </c>
      <c r="F37" s="16">
        <v>160</v>
      </c>
      <c r="G37" s="4">
        <f>SUM(D37:F37)</f>
        <v>160</v>
      </c>
    </row>
    <row r="38" spans="1:7" ht="13.5" customHeight="1">
      <c r="A38" s="91"/>
      <c r="B38" s="23"/>
      <c r="C38" s="484" t="s">
        <v>1117</v>
      </c>
      <c r="D38" s="18">
        <v>0</v>
      </c>
      <c r="E38" s="58">
        <v>0</v>
      </c>
      <c r="F38" s="488">
        <v>160</v>
      </c>
      <c r="G38" s="17">
        <f>SUM(D38:F38)</f>
        <v>160</v>
      </c>
    </row>
    <row r="39" spans="1:7" ht="13.5" customHeight="1">
      <c r="A39" s="341">
        <v>6</v>
      </c>
      <c r="B39" s="21" t="s">
        <v>878</v>
      </c>
      <c r="C39" s="208" t="s">
        <v>876</v>
      </c>
      <c r="D39" s="32">
        <v>7100</v>
      </c>
      <c r="E39" s="141">
        <v>7888</v>
      </c>
      <c r="F39" s="32">
        <v>3217</v>
      </c>
      <c r="G39" s="142">
        <f t="shared" si="0"/>
        <v>18205</v>
      </c>
    </row>
    <row r="40" spans="1:7" ht="13.5" customHeight="1">
      <c r="A40" s="4"/>
      <c r="B40" s="21"/>
      <c r="C40" s="209" t="s">
        <v>877</v>
      </c>
      <c r="D40" s="4">
        <v>7503</v>
      </c>
      <c r="E40" s="16">
        <v>8233</v>
      </c>
      <c r="F40" s="4">
        <v>2924</v>
      </c>
      <c r="G40" s="17">
        <f t="shared" si="0"/>
        <v>18660</v>
      </c>
    </row>
    <row r="41" spans="1:7" ht="13.5" customHeight="1">
      <c r="A41" s="9"/>
      <c r="B41" s="21"/>
      <c r="C41" s="209" t="s">
        <v>896</v>
      </c>
      <c r="D41" s="58">
        <v>7513</v>
      </c>
      <c r="E41" s="57">
        <v>8815</v>
      </c>
      <c r="F41" s="58">
        <v>2904</v>
      </c>
      <c r="G41" s="322">
        <f t="shared" si="0"/>
        <v>19232</v>
      </c>
    </row>
    <row r="42" spans="1:7" ht="13.5" customHeight="1">
      <c r="A42" s="9"/>
      <c r="B42" s="21"/>
      <c r="C42" s="209" t="s">
        <v>920</v>
      </c>
      <c r="D42" s="58">
        <v>7566</v>
      </c>
      <c r="E42" s="57">
        <v>9258</v>
      </c>
      <c r="F42" s="58">
        <v>2934</v>
      </c>
      <c r="G42" s="322">
        <f t="shared" si="0"/>
        <v>19758</v>
      </c>
    </row>
    <row r="43" spans="1:7" ht="13.5" customHeight="1">
      <c r="A43" s="9"/>
      <c r="B43" s="21"/>
      <c r="C43" s="209" t="s">
        <v>1116</v>
      </c>
      <c r="D43" s="58">
        <v>7842</v>
      </c>
      <c r="E43" s="57">
        <v>9723</v>
      </c>
      <c r="F43" s="58">
        <v>2782</v>
      </c>
      <c r="G43" s="322">
        <v>20346</v>
      </c>
    </row>
    <row r="44" spans="1:7" ht="13.5" customHeight="1">
      <c r="A44" s="10"/>
      <c r="B44" s="21"/>
      <c r="C44" s="209" t="s">
        <v>1118</v>
      </c>
      <c r="D44" s="58">
        <v>7896</v>
      </c>
      <c r="E44" s="57">
        <v>9882</v>
      </c>
      <c r="F44" s="58">
        <v>2782</v>
      </c>
      <c r="G44" s="322">
        <v>20560</v>
      </c>
    </row>
    <row r="45" spans="1:7" ht="13.5" customHeight="1">
      <c r="A45" s="153">
        <v>7</v>
      </c>
      <c r="B45" s="383" t="s">
        <v>835</v>
      </c>
      <c r="C45" s="208" t="s">
        <v>876</v>
      </c>
      <c r="D45" s="3">
        <v>8561</v>
      </c>
      <c r="E45" s="312">
        <v>25410</v>
      </c>
      <c r="F45" s="3">
        <v>4165</v>
      </c>
      <c r="G45" s="32">
        <v>38135</v>
      </c>
    </row>
    <row r="46" spans="1:7" ht="13.5" customHeight="1">
      <c r="A46" s="91"/>
      <c r="B46" s="15"/>
      <c r="C46" s="209" t="s">
        <v>877</v>
      </c>
      <c r="D46" s="4">
        <v>8771</v>
      </c>
      <c r="E46" s="16">
        <v>26419</v>
      </c>
      <c r="F46" s="4">
        <v>4355</v>
      </c>
      <c r="G46" s="378">
        <f>SUM(D46:F46)</f>
        <v>39545</v>
      </c>
    </row>
    <row r="47" spans="1:7" ht="13.5" customHeight="1">
      <c r="A47" s="91"/>
      <c r="B47" s="15"/>
      <c r="C47" s="209" t="s">
        <v>896</v>
      </c>
      <c r="D47" s="4">
        <v>9373</v>
      </c>
      <c r="E47" s="57">
        <v>26191</v>
      </c>
      <c r="F47" s="4">
        <v>4411</v>
      </c>
      <c r="G47" s="378">
        <v>39975</v>
      </c>
    </row>
    <row r="48" spans="1:7" ht="13.5" customHeight="1">
      <c r="A48" s="91"/>
      <c r="B48" s="15"/>
      <c r="C48" s="209" t="s">
        <v>920</v>
      </c>
      <c r="D48" s="4">
        <v>9570</v>
      </c>
      <c r="E48" s="57">
        <v>27433</v>
      </c>
      <c r="F48" s="4">
        <v>4439</v>
      </c>
      <c r="G48" s="378">
        <v>41442</v>
      </c>
    </row>
    <row r="49" spans="1:7" ht="13.5" customHeight="1">
      <c r="A49" s="91"/>
      <c r="B49" s="15"/>
      <c r="C49" s="209" t="s">
        <v>921</v>
      </c>
      <c r="D49" s="4">
        <v>9973</v>
      </c>
      <c r="E49" s="57">
        <v>27035</v>
      </c>
      <c r="F49" s="4">
        <v>4443</v>
      </c>
      <c r="G49" s="378">
        <v>41450</v>
      </c>
    </row>
    <row r="50" spans="1:7" ht="13.5" customHeight="1">
      <c r="A50" s="91"/>
      <c r="B50" s="15"/>
      <c r="C50" s="209" t="s">
        <v>1118</v>
      </c>
      <c r="D50" s="5">
        <v>10419</v>
      </c>
      <c r="E50" s="57">
        <v>29272</v>
      </c>
      <c r="F50" s="5">
        <v>4443</v>
      </c>
      <c r="G50" s="34">
        <v>44134</v>
      </c>
    </row>
    <row r="51" spans="1:7" ht="13.5" customHeight="1">
      <c r="A51" s="341">
        <v>8</v>
      </c>
      <c r="B51" s="383" t="s">
        <v>872</v>
      </c>
      <c r="C51" s="31" t="s">
        <v>876</v>
      </c>
      <c r="D51" s="142">
        <v>4508</v>
      </c>
      <c r="E51" s="32">
        <v>2151</v>
      </c>
      <c r="F51" s="32">
        <v>1534</v>
      </c>
      <c r="G51" s="142">
        <v>8194</v>
      </c>
    </row>
    <row r="52" spans="1:7" ht="13.5" customHeight="1">
      <c r="A52" s="9"/>
      <c r="B52" s="15"/>
      <c r="C52" s="29" t="s">
        <v>877</v>
      </c>
      <c r="D52" s="17">
        <v>4652</v>
      </c>
      <c r="E52" s="4">
        <v>2156</v>
      </c>
      <c r="F52" s="4">
        <v>1605</v>
      </c>
      <c r="G52" s="17">
        <f>SUM(D52:F52)</f>
        <v>8413</v>
      </c>
    </row>
    <row r="53" spans="1:7" ht="13.5" customHeight="1">
      <c r="A53" s="9"/>
      <c r="B53" s="15"/>
      <c r="C53" s="29" t="s">
        <v>896</v>
      </c>
      <c r="D53" s="17">
        <v>4652</v>
      </c>
      <c r="E53" s="58">
        <v>2309</v>
      </c>
      <c r="F53" s="4">
        <v>1620</v>
      </c>
      <c r="G53" s="17">
        <f>SUM(D53:F53)</f>
        <v>8581</v>
      </c>
    </row>
    <row r="54" spans="1:7" ht="13.5" customHeight="1">
      <c r="A54" s="9"/>
      <c r="B54" s="15"/>
      <c r="C54" s="29" t="s">
        <v>920</v>
      </c>
      <c r="D54" s="17">
        <v>4652</v>
      </c>
      <c r="E54" s="58">
        <v>2432</v>
      </c>
      <c r="F54" s="58">
        <v>1992</v>
      </c>
      <c r="G54" s="17">
        <v>9076</v>
      </c>
    </row>
    <row r="55" spans="1:7" ht="13.5" customHeight="1">
      <c r="A55" s="9"/>
      <c r="B55" s="15"/>
      <c r="C55" s="29" t="s">
        <v>921</v>
      </c>
      <c r="D55" s="17">
        <v>4856</v>
      </c>
      <c r="E55" s="58">
        <v>2822</v>
      </c>
      <c r="F55" s="4">
        <v>1992</v>
      </c>
      <c r="G55" s="17">
        <v>9670</v>
      </c>
    </row>
    <row r="56" spans="1:7" ht="13.5" customHeight="1">
      <c r="A56" s="10"/>
      <c r="B56" s="384"/>
      <c r="C56" s="487" t="s">
        <v>1118</v>
      </c>
      <c r="D56" s="5">
        <v>5004</v>
      </c>
      <c r="E56" s="488">
        <v>2822</v>
      </c>
      <c r="F56" s="488">
        <v>1992</v>
      </c>
      <c r="G56" s="26">
        <v>9818</v>
      </c>
    </row>
    <row r="57" spans="1:7" ht="13.5" customHeight="1">
      <c r="A57" s="86"/>
      <c r="B57" s="21"/>
      <c r="C57" s="484"/>
      <c r="E57" s="57"/>
      <c r="F57" s="57"/>
      <c r="G57" s="16"/>
    </row>
    <row r="58" spans="1:7" ht="13.5" customHeight="1">
      <c r="A58" s="86"/>
      <c r="B58" s="21"/>
      <c r="C58" s="484"/>
      <c r="D58" s="57">
        <v>114</v>
      </c>
      <c r="E58" s="57"/>
      <c r="F58" s="57"/>
      <c r="G58" s="16"/>
    </row>
    <row r="59" spans="1:7" s="16" customFormat="1" ht="13.5" customHeight="1">
      <c r="A59" s="65" t="s">
        <v>812</v>
      </c>
      <c r="B59" s="198" t="s">
        <v>209</v>
      </c>
      <c r="C59" s="145" t="s">
        <v>724</v>
      </c>
      <c r="D59" s="97" t="s">
        <v>210</v>
      </c>
      <c r="E59" s="145" t="s">
        <v>211</v>
      </c>
      <c r="F59" s="97" t="s">
        <v>212</v>
      </c>
      <c r="G59" s="195" t="s">
        <v>213</v>
      </c>
    </row>
    <row r="60" spans="1:7" ht="13.5" customHeight="1">
      <c r="A60" s="120">
        <v>1</v>
      </c>
      <c r="B60" s="198">
        <v>2</v>
      </c>
      <c r="C60" s="77">
        <v>3</v>
      </c>
      <c r="D60" s="198">
        <v>4</v>
      </c>
      <c r="E60" s="90">
        <v>5</v>
      </c>
      <c r="F60" s="198">
        <v>6</v>
      </c>
      <c r="G60" s="118">
        <v>7</v>
      </c>
    </row>
    <row r="61" spans="1:7" ht="13.5" customHeight="1">
      <c r="A61" s="153">
        <v>9</v>
      </c>
      <c r="B61" s="383" t="s">
        <v>889</v>
      </c>
      <c r="C61" s="31" t="s">
        <v>876</v>
      </c>
      <c r="D61" s="141">
        <v>118</v>
      </c>
      <c r="E61" s="32">
        <v>41</v>
      </c>
      <c r="F61" s="141">
        <v>301</v>
      </c>
      <c r="G61" s="32">
        <v>459</v>
      </c>
    </row>
    <row r="62" spans="1:7" ht="13.5" customHeight="1">
      <c r="A62" s="91"/>
      <c r="B62" s="15"/>
      <c r="C62" s="29" t="s">
        <v>877</v>
      </c>
      <c r="D62" s="16">
        <v>118</v>
      </c>
      <c r="E62" s="4">
        <v>41</v>
      </c>
      <c r="F62" s="16">
        <v>301</v>
      </c>
      <c r="G62" s="4">
        <f>SUM(D62:F62)</f>
        <v>460</v>
      </c>
    </row>
    <row r="63" spans="1:7" ht="13.5" customHeight="1">
      <c r="A63" s="91"/>
      <c r="B63" s="15"/>
      <c r="C63" s="29" t="s">
        <v>896</v>
      </c>
      <c r="D63" s="16">
        <v>118</v>
      </c>
      <c r="E63" s="4">
        <v>41</v>
      </c>
      <c r="F63" s="16">
        <v>301</v>
      </c>
      <c r="G63" s="378">
        <v>459</v>
      </c>
    </row>
    <row r="64" spans="1:7" ht="13.5" customHeight="1">
      <c r="A64" s="91"/>
      <c r="B64" s="15"/>
      <c r="C64" s="29" t="s">
        <v>920</v>
      </c>
      <c r="D64" s="16">
        <v>118</v>
      </c>
      <c r="E64" s="4">
        <v>41</v>
      </c>
      <c r="F64" s="16">
        <v>301</v>
      </c>
      <c r="G64" s="378">
        <v>460</v>
      </c>
    </row>
    <row r="65" spans="1:7" ht="13.5" customHeight="1">
      <c r="A65" s="91"/>
      <c r="B65" s="15"/>
      <c r="C65" s="29" t="s">
        <v>1116</v>
      </c>
      <c r="D65" s="16">
        <v>118</v>
      </c>
      <c r="E65" s="4">
        <v>41</v>
      </c>
      <c r="F65" s="16">
        <v>301</v>
      </c>
      <c r="G65" s="378">
        <v>459</v>
      </c>
    </row>
    <row r="66" spans="1:7" ht="13.5" customHeight="1">
      <c r="A66" s="451"/>
      <c r="B66" s="384"/>
      <c r="C66" s="33" t="s">
        <v>1117</v>
      </c>
      <c r="D66" s="2">
        <v>89</v>
      </c>
      <c r="E66" s="488">
        <v>70</v>
      </c>
      <c r="F66" s="485">
        <v>301</v>
      </c>
      <c r="G66" s="34">
        <v>459</v>
      </c>
    </row>
    <row r="67" spans="1:7" ht="13.5" customHeight="1">
      <c r="A67" s="341">
        <v>10</v>
      </c>
      <c r="B67" s="182" t="s">
        <v>890</v>
      </c>
      <c r="C67" s="208" t="s">
        <v>876</v>
      </c>
      <c r="D67" s="32">
        <v>3</v>
      </c>
      <c r="E67" s="141">
        <v>1</v>
      </c>
      <c r="F67" s="32">
        <v>15</v>
      </c>
      <c r="G67" s="142">
        <v>20</v>
      </c>
    </row>
    <row r="68" spans="1:7" ht="13.5" customHeight="1">
      <c r="A68" s="9"/>
      <c r="B68" s="21"/>
      <c r="C68" s="209" t="s">
        <v>877</v>
      </c>
      <c r="D68" s="4">
        <v>4</v>
      </c>
      <c r="E68" s="212">
        <v>1</v>
      </c>
      <c r="F68" s="4">
        <v>15</v>
      </c>
      <c r="G68" s="28">
        <v>20</v>
      </c>
    </row>
    <row r="69" spans="1:7" ht="13.5" customHeight="1">
      <c r="A69" s="9"/>
      <c r="B69" s="21"/>
      <c r="C69" s="209" t="s">
        <v>896</v>
      </c>
      <c r="D69" s="4">
        <v>4</v>
      </c>
      <c r="E69" s="212">
        <v>1</v>
      </c>
      <c r="F69" s="4">
        <v>15</v>
      </c>
      <c r="G69" s="28">
        <v>20</v>
      </c>
    </row>
    <row r="70" spans="1:7" ht="13.5" customHeight="1">
      <c r="A70" s="9"/>
      <c r="B70" s="21"/>
      <c r="C70" s="209" t="s">
        <v>920</v>
      </c>
      <c r="D70" s="4">
        <v>4</v>
      </c>
      <c r="E70" s="212">
        <v>1</v>
      </c>
      <c r="F70" s="4">
        <v>15</v>
      </c>
      <c r="G70" s="28">
        <v>20</v>
      </c>
    </row>
    <row r="71" spans="1:7" ht="13.5" customHeight="1">
      <c r="A71" s="9"/>
      <c r="B71" s="21"/>
      <c r="C71" s="209" t="s">
        <v>1116</v>
      </c>
      <c r="D71" s="4">
        <v>3</v>
      </c>
      <c r="E71" s="212">
        <v>1</v>
      </c>
      <c r="F71" s="4">
        <v>15</v>
      </c>
      <c r="G71" s="28">
        <v>20</v>
      </c>
    </row>
    <row r="72" spans="1:7" ht="13.5" customHeight="1">
      <c r="A72" s="10"/>
      <c r="B72" s="210"/>
      <c r="C72" s="311" t="s">
        <v>1117</v>
      </c>
      <c r="D72" s="488">
        <v>3</v>
      </c>
      <c r="E72" s="313">
        <v>1</v>
      </c>
      <c r="F72" s="488">
        <v>15</v>
      </c>
      <c r="G72" s="143">
        <v>20</v>
      </c>
    </row>
    <row r="73" spans="1:7" ht="13.5" customHeight="1">
      <c r="A73" s="341">
        <v>11</v>
      </c>
      <c r="B73" s="21" t="s">
        <v>873</v>
      </c>
      <c r="C73" s="209" t="s">
        <v>876</v>
      </c>
      <c r="D73" s="378">
        <v>14301</v>
      </c>
      <c r="E73" s="379">
        <v>29516</v>
      </c>
      <c r="F73" s="388">
        <v>15285</v>
      </c>
      <c r="G73" s="28">
        <v>59103</v>
      </c>
    </row>
    <row r="74" spans="1:7" ht="13.5" customHeight="1">
      <c r="A74" s="9"/>
      <c r="B74" s="21"/>
      <c r="C74" s="209" t="s">
        <v>877</v>
      </c>
      <c r="D74" s="4">
        <v>14613</v>
      </c>
      <c r="E74" s="16">
        <v>31239</v>
      </c>
      <c r="F74" s="4">
        <v>15135</v>
      </c>
      <c r="G74" s="28">
        <f>SUM(D74:F74)</f>
        <v>60987</v>
      </c>
    </row>
    <row r="75" spans="1:7" ht="13.5" customHeight="1">
      <c r="A75" s="9"/>
      <c r="B75" s="21"/>
      <c r="C75" s="209" t="s">
        <v>896</v>
      </c>
      <c r="D75" s="4">
        <v>15161</v>
      </c>
      <c r="E75" s="57">
        <v>30976</v>
      </c>
      <c r="F75" s="4">
        <v>14846</v>
      </c>
      <c r="G75" s="28">
        <v>60983</v>
      </c>
    </row>
    <row r="76" spans="1:7" ht="13.5" customHeight="1">
      <c r="A76" s="9"/>
      <c r="B76" s="21"/>
      <c r="C76" s="209" t="s">
        <v>920</v>
      </c>
      <c r="D76" s="4">
        <v>16911</v>
      </c>
      <c r="E76" s="212">
        <v>30793</v>
      </c>
      <c r="F76" s="4">
        <v>14297</v>
      </c>
      <c r="G76" s="28">
        <v>62001</v>
      </c>
    </row>
    <row r="77" spans="1:7" ht="13.5" customHeight="1">
      <c r="A77" s="9"/>
      <c r="B77" s="21"/>
      <c r="C77" s="209" t="s">
        <v>921</v>
      </c>
      <c r="D77" s="4">
        <v>17465</v>
      </c>
      <c r="E77" s="212">
        <v>31455</v>
      </c>
      <c r="F77" s="4">
        <v>14314</v>
      </c>
      <c r="G77" s="28">
        <v>63234</v>
      </c>
    </row>
    <row r="78" spans="1:7" ht="13.5" customHeight="1">
      <c r="A78" s="10"/>
      <c r="B78" s="21"/>
      <c r="C78" s="209" t="s">
        <v>1117</v>
      </c>
      <c r="D78" s="4">
        <v>19222</v>
      </c>
      <c r="E78" s="212">
        <v>31728</v>
      </c>
      <c r="F78" s="4">
        <v>14314</v>
      </c>
      <c r="G78" s="28">
        <v>65263</v>
      </c>
    </row>
    <row r="79" spans="1:7" ht="13.5" customHeight="1">
      <c r="A79" s="9"/>
      <c r="B79" s="182" t="s">
        <v>1170</v>
      </c>
      <c r="C79" s="490">
        <v>39086</v>
      </c>
      <c r="D79" s="30">
        <v>0</v>
      </c>
      <c r="E79" s="391">
        <v>55</v>
      </c>
      <c r="F79" s="30">
        <v>18</v>
      </c>
      <c r="G79" s="142">
        <v>73</v>
      </c>
    </row>
    <row r="80" spans="1:7" ht="13.5" customHeight="1">
      <c r="A80" s="9"/>
      <c r="B80" s="21"/>
      <c r="C80" s="486" t="s">
        <v>1117</v>
      </c>
      <c r="D80" s="17">
        <v>0</v>
      </c>
      <c r="E80" s="316">
        <v>58</v>
      </c>
      <c r="F80" s="17">
        <v>43</v>
      </c>
      <c r="G80" s="28">
        <v>101</v>
      </c>
    </row>
    <row r="81" spans="1:7" ht="13.5" customHeight="1">
      <c r="A81" s="341">
        <v>12</v>
      </c>
      <c r="B81" s="182" t="s">
        <v>874</v>
      </c>
      <c r="C81" s="31" t="s">
        <v>876</v>
      </c>
      <c r="D81" s="142">
        <v>766</v>
      </c>
      <c r="E81" s="142">
        <v>296</v>
      </c>
      <c r="F81" s="142">
        <v>0</v>
      </c>
      <c r="G81" s="142">
        <f aca="true" t="shared" si="1" ref="G81:G88">SUM(D81:F81)</f>
        <v>1062</v>
      </c>
    </row>
    <row r="82" spans="1:7" ht="13.5" customHeight="1">
      <c r="A82" s="9"/>
      <c r="B82" s="21"/>
      <c r="C82" s="29" t="s">
        <v>877</v>
      </c>
      <c r="D82" s="17">
        <v>766</v>
      </c>
      <c r="E82" s="17">
        <v>296</v>
      </c>
      <c r="F82" s="17">
        <v>0</v>
      </c>
      <c r="G82" s="28">
        <f t="shared" si="1"/>
        <v>1062</v>
      </c>
    </row>
    <row r="83" spans="1:7" ht="13.5" customHeight="1">
      <c r="A83" s="9"/>
      <c r="B83" s="21"/>
      <c r="C83" s="29" t="s">
        <v>896</v>
      </c>
      <c r="D83" s="28">
        <v>766</v>
      </c>
      <c r="E83" s="28">
        <v>296</v>
      </c>
      <c r="F83" s="28">
        <v>0</v>
      </c>
      <c r="G83" s="28">
        <f t="shared" si="1"/>
        <v>1062</v>
      </c>
    </row>
    <row r="84" spans="1:7" ht="13.5" customHeight="1">
      <c r="A84" s="9"/>
      <c r="B84" s="21"/>
      <c r="C84" s="29" t="s">
        <v>920</v>
      </c>
      <c r="D84" s="28">
        <v>766</v>
      </c>
      <c r="E84" s="28">
        <v>296</v>
      </c>
      <c r="F84" s="28">
        <v>0</v>
      </c>
      <c r="G84" s="28">
        <f t="shared" si="1"/>
        <v>1062</v>
      </c>
    </row>
    <row r="85" spans="1:7" ht="13.5" customHeight="1">
      <c r="A85" s="9"/>
      <c r="B85" s="21"/>
      <c r="C85" s="29" t="s">
        <v>1116</v>
      </c>
      <c r="D85" s="28">
        <v>766</v>
      </c>
      <c r="E85" s="28">
        <v>296</v>
      </c>
      <c r="F85" s="28">
        <v>0</v>
      </c>
      <c r="G85" s="28">
        <f t="shared" si="1"/>
        <v>1062</v>
      </c>
    </row>
    <row r="86" spans="1:7" ht="13.5" customHeight="1">
      <c r="A86" s="9"/>
      <c r="B86" s="21"/>
      <c r="C86" s="487" t="s">
        <v>1117</v>
      </c>
      <c r="D86" s="143">
        <v>766</v>
      </c>
      <c r="E86" s="143">
        <v>296</v>
      </c>
      <c r="F86" s="143">
        <v>0</v>
      </c>
      <c r="G86" s="143">
        <f t="shared" si="1"/>
        <v>1062</v>
      </c>
    </row>
    <row r="87" spans="1:7" ht="13.5" customHeight="1">
      <c r="A87" s="341">
        <v>13</v>
      </c>
      <c r="B87" s="95" t="s">
        <v>875</v>
      </c>
      <c r="C87" s="380" t="s">
        <v>876</v>
      </c>
      <c r="D87" s="385">
        <v>11207</v>
      </c>
      <c r="E87" s="386">
        <v>11570</v>
      </c>
      <c r="F87" s="385">
        <v>1062</v>
      </c>
      <c r="G87" s="28">
        <f t="shared" si="1"/>
        <v>23839</v>
      </c>
    </row>
    <row r="88" spans="1:7" ht="13.5" customHeight="1">
      <c r="A88" s="9"/>
      <c r="B88" s="22"/>
      <c r="C88" s="380" t="s">
        <v>877</v>
      </c>
      <c r="D88" s="4">
        <v>11383</v>
      </c>
      <c r="E88" s="16">
        <v>11523</v>
      </c>
      <c r="F88" s="4">
        <v>4488</v>
      </c>
      <c r="G88" s="17">
        <f t="shared" si="1"/>
        <v>27394</v>
      </c>
    </row>
    <row r="89" spans="1:7" ht="13.5" customHeight="1">
      <c r="A89" s="9"/>
      <c r="B89" s="22"/>
      <c r="C89" s="380" t="s">
        <v>896</v>
      </c>
      <c r="D89" s="315">
        <v>11383</v>
      </c>
      <c r="E89" s="314">
        <v>11876</v>
      </c>
      <c r="F89" s="315">
        <v>4553</v>
      </c>
      <c r="G89" s="316">
        <v>27813</v>
      </c>
    </row>
    <row r="90" spans="1:7" ht="13.5" customHeight="1">
      <c r="A90" s="9"/>
      <c r="B90" s="22"/>
      <c r="C90" s="380" t="s">
        <v>920</v>
      </c>
      <c r="D90" s="315">
        <v>11383</v>
      </c>
      <c r="E90" s="314">
        <v>11879</v>
      </c>
      <c r="F90" s="315">
        <v>4553</v>
      </c>
      <c r="G90" s="316">
        <v>27815</v>
      </c>
    </row>
    <row r="91" spans="1:7" ht="13.5" customHeight="1">
      <c r="A91" s="9"/>
      <c r="B91" s="22"/>
      <c r="C91" s="380" t="s">
        <v>1116</v>
      </c>
      <c r="D91" s="315">
        <v>11454</v>
      </c>
      <c r="E91" s="314">
        <v>11810</v>
      </c>
      <c r="F91" s="315">
        <v>5071</v>
      </c>
      <c r="G91" s="316">
        <v>28335</v>
      </c>
    </row>
    <row r="92" spans="1:7" ht="13.5" customHeight="1">
      <c r="A92" s="10"/>
      <c r="B92" s="331"/>
      <c r="C92" s="484" t="s">
        <v>1117</v>
      </c>
      <c r="D92" s="315">
        <v>11584</v>
      </c>
      <c r="E92" s="314">
        <v>11680</v>
      </c>
      <c r="F92" s="315">
        <v>5071</v>
      </c>
      <c r="G92" s="316">
        <v>28335</v>
      </c>
    </row>
    <row r="93" spans="1:7" ht="13.5" customHeight="1">
      <c r="A93" s="341"/>
      <c r="B93" s="21" t="s">
        <v>932</v>
      </c>
      <c r="C93" s="208" t="s">
        <v>896</v>
      </c>
      <c r="D93" s="495">
        <v>432</v>
      </c>
      <c r="E93" s="389">
        <v>106</v>
      </c>
      <c r="F93" s="390">
        <v>369</v>
      </c>
      <c r="G93" s="497">
        <v>907</v>
      </c>
    </row>
    <row r="94" spans="1:7" ht="13.5" customHeight="1">
      <c r="A94" s="9"/>
      <c r="B94" s="21"/>
      <c r="C94" s="209" t="s">
        <v>920</v>
      </c>
      <c r="D94" s="491">
        <v>468</v>
      </c>
      <c r="E94" s="315">
        <v>106</v>
      </c>
      <c r="F94" s="314">
        <v>369</v>
      </c>
      <c r="G94" s="310">
        <v>943</v>
      </c>
    </row>
    <row r="95" spans="1:7" ht="13.5" customHeight="1">
      <c r="A95" s="9"/>
      <c r="B95" s="21"/>
      <c r="C95" s="209" t="s">
        <v>1116</v>
      </c>
      <c r="D95" s="491">
        <v>467</v>
      </c>
      <c r="E95" s="315">
        <v>106</v>
      </c>
      <c r="F95" s="314">
        <v>369</v>
      </c>
      <c r="G95" s="310">
        <v>942</v>
      </c>
    </row>
    <row r="96" spans="1:7" ht="13.5" customHeight="1">
      <c r="A96" s="10"/>
      <c r="B96" s="21"/>
      <c r="C96" s="209" t="s">
        <v>1117</v>
      </c>
      <c r="D96" s="491">
        <v>438</v>
      </c>
      <c r="E96" s="496">
        <v>135</v>
      </c>
      <c r="F96" s="314">
        <v>369</v>
      </c>
      <c r="G96" s="387">
        <v>942</v>
      </c>
    </row>
    <row r="97" spans="1:7" s="62" customFormat="1" ht="12.75">
      <c r="A97" s="1245" t="s">
        <v>813</v>
      </c>
      <c r="B97" s="1246"/>
      <c r="C97" s="492" t="s">
        <v>876</v>
      </c>
      <c r="D97" s="317">
        <v>90085</v>
      </c>
      <c r="E97" s="318">
        <v>112613</v>
      </c>
      <c r="F97" s="317">
        <v>38050</v>
      </c>
      <c r="G97" s="318">
        <f>SUM(D97:F97)</f>
        <v>240748</v>
      </c>
    </row>
    <row r="98" spans="1:7" s="62" customFormat="1" ht="12.75">
      <c r="A98" s="1247"/>
      <c r="B98" s="1248"/>
      <c r="C98" s="493" t="s">
        <v>877</v>
      </c>
      <c r="D98" s="151">
        <v>91516</v>
      </c>
      <c r="E98" s="211">
        <v>116281</v>
      </c>
      <c r="F98" s="151">
        <v>37901</v>
      </c>
      <c r="G98" s="211">
        <v>245692</v>
      </c>
    </row>
    <row r="99" spans="1:7" s="62" customFormat="1" ht="12.75">
      <c r="A99" s="1247"/>
      <c r="B99" s="1248"/>
      <c r="C99" s="493" t="s">
        <v>896</v>
      </c>
      <c r="D99" s="151">
        <v>92960</v>
      </c>
      <c r="E99" s="211">
        <v>117090</v>
      </c>
      <c r="F99" s="151">
        <v>37796</v>
      </c>
      <c r="G99" s="211">
        <v>247847</v>
      </c>
    </row>
    <row r="100" spans="1:7" s="62" customFormat="1" ht="12.75">
      <c r="A100" s="355"/>
      <c r="B100" s="356"/>
      <c r="C100" s="493" t="s">
        <v>920</v>
      </c>
      <c r="D100" s="151">
        <v>95867</v>
      </c>
      <c r="E100" s="211">
        <v>119769</v>
      </c>
      <c r="F100" s="151">
        <v>37667</v>
      </c>
      <c r="G100" s="211">
        <v>253303</v>
      </c>
    </row>
    <row r="101" spans="1:7" ht="13.5" customHeight="1">
      <c r="A101" s="355"/>
      <c r="B101" s="356"/>
      <c r="C101" s="493" t="s">
        <v>1116</v>
      </c>
      <c r="D101" s="151">
        <v>98573</v>
      </c>
      <c r="E101" s="211">
        <v>120665</v>
      </c>
      <c r="F101" s="151">
        <v>38144</v>
      </c>
      <c r="G101" s="211">
        <v>257382</v>
      </c>
    </row>
    <row r="102" spans="1:7" ht="13.5" customHeight="1">
      <c r="A102" s="357"/>
      <c r="B102" s="358"/>
      <c r="C102" s="494" t="s">
        <v>1117</v>
      </c>
      <c r="D102" s="213">
        <v>101829</v>
      </c>
      <c r="E102" s="144">
        <v>124216</v>
      </c>
      <c r="F102" s="213">
        <v>38490</v>
      </c>
      <c r="G102" s="144">
        <v>264535</v>
      </c>
    </row>
    <row r="103" ht="24" customHeight="1">
      <c r="A103" t="s">
        <v>1119</v>
      </c>
    </row>
    <row r="104" ht="13.5" customHeight="1">
      <c r="A104" t="s">
        <v>904</v>
      </c>
    </row>
    <row r="105" spans="1:7" ht="13.5" customHeight="1">
      <c r="A105" s="1249" t="s">
        <v>1120</v>
      </c>
      <c r="B105" s="1249"/>
      <c r="C105" s="1249"/>
      <c r="D105" s="1249"/>
      <c r="E105" s="1249"/>
      <c r="F105" s="1249"/>
      <c r="G105" s="1249"/>
    </row>
    <row r="113" ht="13.5" customHeight="1">
      <c r="D113">
        <v>115</v>
      </c>
    </row>
  </sheetData>
  <sheetProtection/>
  <mergeCells count="4">
    <mergeCell ref="F2:G2"/>
    <mergeCell ref="A1:G1"/>
    <mergeCell ref="A97:B99"/>
    <mergeCell ref="A105:G105"/>
  </mergeCells>
  <printOptions horizontalCentered="1"/>
  <pageMargins left="0.748031496062992" right="0.748031496062992" top="0.984251968503937" bottom="0.984251968503937" header="0.511811023622047" footer="0.511811023622047"/>
  <pageSetup horizontalDpi="600" verticalDpi="600" orientation="portrait" paperSize="9" scale="88" r:id="rId1"/>
  <headerFooter alignWithMargins="0">
    <oddHeader>&amp;LENERGY</oddHeader>
    <oddFooter>&amp;C
</oddFooter>
  </headerFooter>
  <rowBreaks count="1" manualBreakCount="1">
    <brk id="58" max="6" man="1"/>
  </rowBreaks>
</worksheet>
</file>

<file path=xl/worksheets/sheet22.xml><?xml version="1.0" encoding="utf-8"?>
<worksheet xmlns="http://schemas.openxmlformats.org/spreadsheetml/2006/main" xmlns:r="http://schemas.openxmlformats.org/officeDocument/2006/relationships">
  <dimension ref="A1:AD72"/>
  <sheetViews>
    <sheetView view="pageBreakPreview" zoomScale="60" zoomScalePageLayoutView="0" workbookViewId="0" topLeftCell="A4">
      <selection activeCell="X33" sqref="X33"/>
    </sheetView>
  </sheetViews>
  <sheetFormatPr defaultColWidth="9.140625" defaultRowHeight="12.75"/>
  <cols>
    <col min="1" max="1" width="8.140625" style="0" customWidth="1"/>
    <col min="2" max="2" width="22.57421875" style="0" customWidth="1"/>
    <col min="3" max="3" width="6.140625" style="0" customWidth="1"/>
    <col min="4" max="4" width="3.140625" style="0" customWidth="1"/>
    <col min="5" max="5" width="12.7109375" style="0" customWidth="1"/>
    <col min="6" max="6" width="13.57421875" style="0" customWidth="1"/>
    <col min="7" max="7" width="13.00390625" style="0" customWidth="1"/>
    <col min="8" max="8" width="14.7109375" style="0" customWidth="1"/>
    <col min="9" max="9" width="11.28125" style="0" customWidth="1"/>
  </cols>
  <sheetData>
    <row r="1" spans="1:9" ht="15.75">
      <c r="A1" s="1271" t="s">
        <v>158</v>
      </c>
      <c r="B1" s="1271"/>
      <c r="C1" s="1271"/>
      <c r="D1" s="1271"/>
      <c r="E1" s="1271"/>
      <c r="F1" s="1271"/>
      <c r="G1" s="1271"/>
      <c r="H1" s="1271"/>
      <c r="I1" s="1271"/>
    </row>
    <row r="2" spans="1:9" ht="15.75">
      <c r="A2" s="232"/>
      <c r="B2" s="11"/>
      <c r="C2" s="11"/>
      <c r="D2" s="11"/>
      <c r="E2" s="11"/>
      <c r="F2" s="232"/>
      <c r="G2" s="1272" t="s">
        <v>725</v>
      </c>
      <c r="H2" s="1272"/>
      <c r="I2" s="1272"/>
    </row>
    <row r="3" spans="1:9" s="62" customFormat="1" ht="31.5" customHeight="1">
      <c r="A3" s="285" t="s">
        <v>804</v>
      </c>
      <c r="B3" s="1280" t="s">
        <v>223</v>
      </c>
      <c r="C3" s="1281"/>
      <c r="D3" s="1281"/>
      <c r="E3" s="286" t="s">
        <v>724</v>
      </c>
      <c r="F3" s="287" t="s">
        <v>210</v>
      </c>
      <c r="G3" s="286" t="s">
        <v>211</v>
      </c>
      <c r="H3" s="287" t="s">
        <v>212</v>
      </c>
      <c r="I3" s="287" t="s">
        <v>213</v>
      </c>
    </row>
    <row r="4" spans="1:9" ht="15.75">
      <c r="A4" s="288">
        <v>1</v>
      </c>
      <c r="B4" s="1279">
        <v>2</v>
      </c>
      <c r="C4" s="1279"/>
      <c r="D4" s="1279"/>
      <c r="E4" s="102">
        <v>3</v>
      </c>
      <c r="F4" s="102">
        <v>4</v>
      </c>
      <c r="G4" s="102">
        <v>5</v>
      </c>
      <c r="H4" s="102">
        <v>6</v>
      </c>
      <c r="I4" s="102">
        <v>7</v>
      </c>
    </row>
    <row r="5" spans="1:9" ht="12.75" customHeight="1">
      <c r="A5" s="549">
        <v>1</v>
      </c>
      <c r="B5" s="1274" t="s">
        <v>224</v>
      </c>
      <c r="C5" s="1274"/>
      <c r="D5" s="1275"/>
      <c r="E5" s="367"/>
      <c r="F5" s="648"/>
      <c r="G5" s="648"/>
      <c r="H5" s="648"/>
      <c r="I5" s="645"/>
    </row>
    <row r="6" spans="1:9" ht="12.75" customHeight="1">
      <c r="A6" s="309"/>
      <c r="B6" s="1277" t="s">
        <v>892</v>
      </c>
      <c r="C6" s="1277"/>
      <c r="D6" s="1278"/>
      <c r="E6" s="654" t="s">
        <v>876</v>
      </c>
      <c r="F6" s="646">
        <v>4614</v>
      </c>
      <c r="G6" s="646">
        <v>699</v>
      </c>
      <c r="H6" s="646">
        <v>0</v>
      </c>
      <c r="I6" s="298">
        <f aca="true" t="shared" si="0" ref="I6:I15">SUM(F6:H6)</f>
        <v>5313</v>
      </c>
    </row>
    <row r="7" spans="1:9" ht="12.75" customHeight="1">
      <c r="A7" s="309"/>
      <c r="B7" s="294"/>
      <c r="C7" s="294"/>
      <c r="D7" s="361"/>
      <c r="E7" s="654" t="s">
        <v>877</v>
      </c>
      <c r="F7" s="646">
        <v>4614</v>
      </c>
      <c r="G7" s="646">
        <v>699</v>
      </c>
      <c r="H7" s="646">
        <v>0</v>
      </c>
      <c r="I7" s="298">
        <f t="shared" si="0"/>
        <v>5313</v>
      </c>
    </row>
    <row r="8" spans="1:9" s="62" customFormat="1" ht="12.75" customHeight="1">
      <c r="A8" s="652"/>
      <c r="B8" s="359"/>
      <c r="C8" s="359"/>
      <c r="D8" s="649"/>
      <c r="E8" s="654" t="s">
        <v>896</v>
      </c>
      <c r="F8" s="646">
        <v>4614</v>
      </c>
      <c r="G8" s="646">
        <v>699</v>
      </c>
      <c r="H8" s="646">
        <v>0</v>
      </c>
      <c r="I8" s="298">
        <f t="shared" si="0"/>
        <v>5313</v>
      </c>
    </row>
    <row r="9" spans="1:9" s="62" customFormat="1" ht="12.75" customHeight="1">
      <c r="A9" s="652"/>
      <c r="B9" s="359"/>
      <c r="C9" s="359"/>
      <c r="D9" s="649"/>
      <c r="E9" s="654" t="s">
        <v>920</v>
      </c>
      <c r="F9" s="646">
        <v>4614</v>
      </c>
      <c r="G9" s="646">
        <v>699</v>
      </c>
      <c r="H9" s="646">
        <v>0</v>
      </c>
      <c r="I9" s="298">
        <f t="shared" si="0"/>
        <v>5313</v>
      </c>
    </row>
    <row r="10" spans="1:9" s="62" customFormat="1" ht="12.75" customHeight="1">
      <c r="A10" s="652"/>
      <c r="B10" s="300"/>
      <c r="C10" s="300"/>
      <c r="D10" s="650"/>
      <c r="E10" s="654" t="s">
        <v>1116</v>
      </c>
      <c r="F10" s="646">
        <v>4614</v>
      </c>
      <c r="G10" s="646">
        <v>699</v>
      </c>
      <c r="H10" s="646">
        <v>0</v>
      </c>
      <c r="I10" s="298">
        <f t="shared" si="0"/>
        <v>5313</v>
      </c>
    </row>
    <row r="11" spans="1:9" s="62" customFormat="1" ht="12" customHeight="1">
      <c r="A11" s="652"/>
      <c r="B11" s="300"/>
      <c r="C11" s="300"/>
      <c r="D11" s="650"/>
      <c r="E11" s="654" t="s">
        <v>1117</v>
      </c>
      <c r="F11" s="646">
        <v>4614</v>
      </c>
      <c r="G11" s="646">
        <v>699</v>
      </c>
      <c r="H11" s="646">
        <v>0</v>
      </c>
      <c r="I11" s="298">
        <v>5313</v>
      </c>
    </row>
    <row r="12" spans="1:9" s="62" customFormat="1" ht="12" customHeight="1">
      <c r="A12" s="652"/>
      <c r="B12" s="300"/>
      <c r="C12" s="300"/>
      <c r="D12" s="650"/>
      <c r="E12" s="654" t="s">
        <v>1306</v>
      </c>
      <c r="F12" s="646">
        <v>4614</v>
      </c>
      <c r="G12" s="646">
        <v>699</v>
      </c>
      <c r="H12" s="646">
        <v>0</v>
      </c>
      <c r="I12" s="298">
        <v>5313</v>
      </c>
    </row>
    <row r="13" spans="1:9" s="62" customFormat="1" ht="12" customHeight="1">
      <c r="A13" s="653"/>
      <c r="B13" s="296"/>
      <c r="C13" s="296"/>
      <c r="D13" s="651"/>
      <c r="E13" s="655" t="s">
        <v>1307</v>
      </c>
      <c r="F13" s="647">
        <v>4614</v>
      </c>
      <c r="G13" s="647">
        <v>699</v>
      </c>
      <c r="H13" s="647">
        <v>0</v>
      </c>
      <c r="I13" s="321">
        <v>5313</v>
      </c>
    </row>
    <row r="14" spans="1:9" ht="12.75" customHeight="1">
      <c r="A14" s="290"/>
      <c r="B14" s="1276" t="s">
        <v>893</v>
      </c>
      <c r="C14" s="1277"/>
      <c r="D14" s="1277"/>
      <c r="E14" s="320" t="s">
        <v>876</v>
      </c>
      <c r="F14" s="292">
        <v>11325</v>
      </c>
      <c r="G14" s="304">
        <v>11839</v>
      </c>
      <c r="H14" s="292">
        <v>1889</v>
      </c>
      <c r="I14" s="298">
        <f t="shared" si="0"/>
        <v>25053</v>
      </c>
    </row>
    <row r="15" spans="1:30" ht="12.75" customHeight="1">
      <c r="A15" s="290"/>
      <c r="B15" s="293"/>
      <c r="C15" s="294"/>
      <c r="D15" s="294"/>
      <c r="E15" s="320" t="s">
        <v>877</v>
      </c>
      <c r="F15" s="249">
        <v>11325</v>
      </c>
      <c r="G15" s="251">
        <v>11839</v>
      </c>
      <c r="H15" s="249">
        <v>1889</v>
      </c>
      <c r="I15" s="301">
        <f t="shared" si="0"/>
        <v>25053</v>
      </c>
      <c r="AD15" t="s">
        <v>76</v>
      </c>
    </row>
    <row r="16" spans="1:9" s="62" customFormat="1" ht="12.75" customHeight="1">
      <c r="A16" s="295"/>
      <c r="B16" s="299"/>
      <c r="C16" s="300"/>
      <c r="D16" s="300"/>
      <c r="E16" s="320" t="s">
        <v>896</v>
      </c>
      <c r="F16" s="249">
        <v>11417</v>
      </c>
      <c r="G16" s="251">
        <v>11765</v>
      </c>
      <c r="H16" s="249">
        <v>1889</v>
      </c>
      <c r="I16" s="301">
        <v>25070</v>
      </c>
    </row>
    <row r="17" spans="1:9" s="62" customFormat="1" ht="12.75" customHeight="1">
      <c r="A17" s="295"/>
      <c r="B17" s="299"/>
      <c r="C17" s="300"/>
      <c r="D17" s="300"/>
      <c r="E17" s="320" t="s">
        <v>920</v>
      </c>
      <c r="F17" s="249">
        <v>11445</v>
      </c>
      <c r="G17" s="251">
        <v>11751</v>
      </c>
      <c r="H17" s="249">
        <v>1881</v>
      </c>
      <c r="I17" s="301">
        <v>25077</v>
      </c>
    </row>
    <row r="18" spans="1:9" s="62" customFormat="1" ht="12.75" customHeight="1">
      <c r="A18" s="295"/>
      <c r="B18" s="299"/>
      <c r="C18" s="300"/>
      <c r="D18" s="300"/>
      <c r="E18" s="320" t="s">
        <v>1116</v>
      </c>
      <c r="F18" s="249">
        <v>11853</v>
      </c>
      <c r="G18" s="251">
        <v>11601</v>
      </c>
      <c r="H18" s="249">
        <v>1880</v>
      </c>
      <c r="I18" s="301">
        <v>25334</v>
      </c>
    </row>
    <row r="19" spans="1:9" s="62" customFormat="1" ht="12.75" customHeight="1">
      <c r="A19" s="295"/>
      <c r="B19" s="299"/>
      <c r="C19" s="300"/>
      <c r="D19" s="300"/>
      <c r="E19" s="360" t="s">
        <v>1117</v>
      </c>
      <c r="F19" s="249">
        <v>12308</v>
      </c>
      <c r="G19" s="251">
        <v>12136</v>
      </c>
      <c r="H19" s="249">
        <v>1880</v>
      </c>
      <c r="I19" s="301">
        <v>26324</v>
      </c>
    </row>
    <row r="20" spans="1:9" s="62" customFormat="1" ht="12.75" customHeight="1">
      <c r="A20" s="295"/>
      <c r="B20" s="299"/>
      <c r="C20" s="300"/>
      <c r="D20" s="300"/>
      <c r="E20" s="320" t="s">
        <v>1306</v>
      </c>
      <c r="F20" s="249">
        <v>12448</v>
      </c>
      <c r="G20" s="251">
        <v>12064</v>
      </c>
      <c r="H20" s="249">
        <v>1880</v>
      </c>
      <c r="I20" s="301">
        <v>26393</v>
      </c>
    </row>
    <row r="21" spans="1:9" s="62" customFormat="1" ht="12.75" customHeight="1">
      <c r="A21" s="295"/>
      <c r="B21" s="299"/>
      <c r="C21" s="300"/>
      <c r="D21" s="300"/>
      <c r="E21" s="360" t="s">
        <v>1307</v>
      </c>
      <c r="F21" s="249">
        <v>12573</v>
      </c>
      <c r="G21" s="251">
        <v>11940</v>
      </c>
      <c r="H21" s="249">
        <v>1880</v>
      </c>
      <c r="I21" s="301">
        <v>26393</v>
      </c>
    </row>
    <row r="22" spans="1:9" ht="12.75" customHeight="1">
      <c r="A22" s="290"/>
      <c r="B22" s="1273" t="s">
        <v>894</v>
      </c>
      <c r="C22" s="1274"/>
      <c r="D22" s="1275"/>
      <c r="E22" s="363" t="s">
        <v>876</v>
      </c>
      <c r="F22" s="303">
        <v>482</v>
      </c>
      <c r="G22" s="302">
        <v>907</v>
      </c>
      <c r="H22" s="303">
        <v>222</v>
      </c>
      <c r="I22" s="297">
        <v>1610</v>
      </c>
    </row>
    <row r="23" spans="1:9" ht="12.75" customHeight="1">
      <c r="A23" s="290"/>
      <c r="B23" s="245"/>
      <c r="C23" s="291"/>
      <c r="D23" s="351"/>
      <c r="E23" s="360" t="s">
        <v>877</v>
      </c>
      <c r="F23" s="249">
        <v>482</v>
      </c>
      <c r="G23" s="251">
        <v>1003</v>
      </c>
      <c r="H23" s="249">
        <v>222</v>
      </c>
      <c r="I23" s="301">
        <v>1707</v>
      </c>
    </row>
    <row r="24" spans="1:9" ht="12.75" customHeight="1">
      <c r="A24" s="290"/>
      <c r="B24" s="293"/>
      <c r="C24" s="294"/>
      <c r="D24" s="361"/>
      <c r="E24" s="360" t="s">
        <v>896</v>
      </c>
      <c r="F24" s="292">
        <v>482</v>
      </c>
      <c r="G24" s="304">
        <v>1003</v>
      </c>
      <c r="H24" s="292">
        <v>222</v>
      </c>
      <c r="I24" s="298">
        <v>1707</v>
      </c>
    </row>
    <row r="25" spans="1:9" ht="12.75" customHeight="1">
      <c r="A25" s="290"/>
      <c r="B25" s="293"/>
      <c r="C25" s="294"/>
      <c r="D25" s="361"/>
      <c r="E25" s="360" t="s">
        <v>920</v>
      </c>
      <c r="F25" s="292">
        <v>482</v>
      </c>
      <c r="G25" s="304">
        <v>1003</v>
      </c>
      <c r="H25" s="292">
        <v>222</v>
      </c>
      <c r="I25" s="298">
        <v>1707</v>
      </c>
    </row>
    <row r="26" spans="1:9" ht="12.75" customHeight="1">
      <c r="A26" s="290"/>
      <c r="B26" s="293"/>
      <c r="C26" s="294"/>
      <c r="D26" s="361"/>
      <c r="E26" s="360" t="s">
        <v>1116</v>
      </c>
      <c r="F26" s="292">
        <v>482</v>
      </c>
      <c r="G26" s="304">
        <v>1003</v>
      </c>
      <c r="H26" s="292">
        <v>222</v>
      </c>
      <c r="I26" s="298">
        <v>1707</v>
      </c>
    </row>
    <row r="27" spans="1:9" ht="12.75" customHeight="1">
      <c r="A27" s="290"/>
      <c r="B27" s="293"/>
      <c r="C27" s="294"/>
      <c r="D27" s="361"/>
      <c r="E27" s="360" t="s">
        <v>1117</v>
      </c>
      <c r="F27" s="292">
        <v>482</v>
      </c>
      <c r="G27" s="304">
        <v>1003</v>
      </c>
      <c r="H27" s="292">
        <v>222</v>
      </c>
      <c r="I27" s="298">
        <v>1707</v>
      </c>
    </row>
    <row r="28" spans="1:9" ht="12.75" customHeight="1">
      <c r="A28" s="290"/>
      <c r="B28" s="293"/>
      <c r="C28" s="294"/>
      <c r="D28" s="294"/>
      <c r="E28" s="360" t="s">
        <v>1306</v>
      </c>
      <c r="F28" s="292">
        <v>482</v>
      </c>
      <c r="G28" s="304">
        <v>1003</v>
      </c>
      <c r="H28" s="292">
        <v>222</v>
      </c>
      <c r="I28" s="298">
        <v>1707</v>
      </c>
    </row>
    <row r="29" spans="1:9" ht="12.75" customHeight="1">
      <c r="A29" s="290"/>
      <c r="B29" s="293"/>
      <c r="C29" s="294"/>
      <c r="D29" s="294"/>
      <c r="E29" s="360" t="s">
        <v>1307</v>
      </c>
      <c r="F29" s="292">
        <v>482</v>
      </c>
      <c r="G29" s="304">
        <v>1003</v>
      </c>
      <c r="H29" s="292">
        <v>222</v>
      </c>
      <c r="I29" s="298">
        <v>1707</v>
      </c>
    </row>
    <row r="30" spans="1:9" ht="12.75" customHeight="1">
      <c r="A30" s="290">
        <v>2</v>
      </c>
      <c r="B30" s="1252" t="s">
        <v>895</v>
      </c>
      <c r="C30" s="1253"/>
      <c r="D30" s="1254"/>
      <c r="E30" s="319" t="s">
        <v>876</v>
      </c>
      <c r="F30" s="303">
        <v>73664</v>
      </c>
      <c r="G30" s="302">
        <v>99168</v>
      </c>
      <c r="H30" s="303">
        <v>35940</v>
      </c>
      <c r="I30" s="498">
        <v>208772</v>
      </c>
    </row>
    <row r="31" spans="1:9" ht="12.75" customHeight="1">
      <c r="A31" s="248"/>
      <c r="B31" s="1255"/>
      <c r="C31" s="1256"/>
      <c r="D31" s="1257"/>
      <c r="E31" s="320" t="s">
        <v>877</v>
      </c>
      <c r="F31" s="292">
        <v>75096</v>
      </c>
      <c r="G31" s="304">
        <v>102736</v>
      </c>
      <c r="H31" s="292">
        <v>35787</v>
      </c>
      <c r="I31" s="499">
        <v>213619</v>
      </c>
    </row>
    <row r="32" spans="1:9" s="62" customFormat="1" ht="12.75" customHeight="1">
      <c r="A32" s="305"/>
      <c r="B32" s="1255"/>
      <c r="C32" s="1256"/>
      <c r="D32" s="1257"/>
      <c r="E32" s="320" t="s">
        <v>896</v>
      </c>
      <c r="F32" s="292">
        <v>76447</v>
      </c>
      <c r="G32" s="304">
        <v>103623</v>
      </c>
      <c r="H32" s="292">
        <v>35686</v>
      </c>
      <c r="I32" s="499">
        <v>215756</v>
      </c>
    </row>
    <row r="33" spans="1:9" s="62" customFormat="1" ht="12.75" customHeight="1">
      <c r="A33" s="305"/>
      <c r="B33" s="348"/>
      <c r="C33" s="350"/>
      <c r="D33" s="636"/>
      <c r="E33" s="320" t="s">
        <v>920</v>
      </c>
      <c r="F33" s="292">
        <v>78858</v>
      </c>
      <c r="G33" s="304">
        <v>106210</v>
      </c>
      <c r="H33" s="292">
        <v>35195</v>
      </c>
      <c r="I33" s="499">
        <v>220263</v>
      </c>
    </row>
    <row r="34" spans="1:9" s="62" customFormat="1" ht="12.75" customHeight="1">
      <c r="A34" s="305"/>
      <c r="B34" s="348"/>
      <c r="C34" s="350"/>
      <c r="D34" s="636"/>
      <c r="E34" s="320" t="s">
        <v>1116</v>
      </c>
      <c r="F34" s="292">
        <v>81624</v>
      </c>
      <c r="G34" s="304">
        <v>107362</v>
      </c>
      <c r="H34" s="292">
        <v>36042</v>
      </c>
      <c r="I34" s="499">
        <v>225027</v>
      </c>
    </row>
    <row r="35" spans="1:9" s="62" customFormat="1" ht="12.75" customHeight="1">
      <c r="A35" s="305"/>
      <c r="B35" s="348"/>
      <c r="C35" s="350"/>
      <c r="D35" s="636"/>
      <c r="E35" s="320" t="s">
        <v>1117</v>
      </c>
      <c r="F35" s="292">
        <v>84425</v>
      </c>
      <c r="G35" s="304">
        <v>110378</v>
      </c>
      <c r="H35" s="292">
        <v>36388</v>
      </c>
      <c r="I35" s="499">
        <v>231191</v>
      </c>
    </row>
    <row r="36" spans="1:9" s="62" customFormat="1" ht="12.75" customHeight="1">
      <c r="A36" s="305"/>
      <c r="B36" s="348"/>
      <c r="C36" s="350"/>
      <c r="D36" s="636"/>
      <c r="E36" s="320" t="s">
        <v>1306</v>
      </c>
      <c r="F36" s="292">
        <v>88175</v>
      </c>
      <c r="G36" s="304">
        <v>109804</v>
      </c>
      <c r="H36" s="292">
        <v>35819</v>
      </c>
      <c r="I36" s="499">
        <v>233798</v>
      </c>
    </row>
    <row r="37" spans="1:9" s="62" customFormat="1" ht="12.75" customHeight="1">
      <c r="A37" s="305"/>
      <c r="B37" s="348"/>
      <c r="C37" s="350"/>
      <c r="D37" s="636"/>
      <c r="E37" s="320" t="s">
        <v>1307</v>
      </c>
      <c r="F37" s="292">
        <v>92129</v>
      </c>
      <c r="G37" s="304">
        <v>117012</v>
      </c>
      <c r="H37" s="292">
        <v>34257</v>
      </c>
      <c r="I37" s="499">
        <v>243398</v>
      </c>
    </row>
    <row r="38" spans="1:9" ht="15.75">
      <c r="A38" s="1258" t="s">
        <v>213</v>
      </c>
      <c r="B38" s="1259"/>
      <c r="C38" s="1259"/>
      <c r="D38" s="1260"/>
      <c r="E38" s="658" t="s">
        <v>876</v>
      </c>
      <c r="F38" s="297">
        <v>90085</v>
      </c>
      <c r="G38" s="297">
        <v>112613</v>
      </c>
      <c r="H38" s="297">
        <v>38050</v>
      </c>
      <c r="I38" s="297">
        <v>240748</v>
      </c>
    </row>
    <row r="39" spans="1:9" ht="15.75">
      <c r="A39" s="1261"/>
      <c r="B39" s="1262"/>
      <c r="C39" s="1262"/>
      <c r="D39" s="1263"/>
      <c r="E39" s="659" t="s">
        <v>877</v>
      </c>
      <c r="F39" s="298">
        <v>91517</v>
      </c>
      <c r="G39" s="298">
        <v>116277</v>
      </c>
      <c r="H39" s="298">
        <v>37898</v>
      </c>
      <c r="I39" s="298">
        <v>245692</v>
      </c>
    </row>
    <row r="40" spans="1:9" ht="15.75">
      <c r="A40" s="1261"/>
      <c r="B40" s="1262"/>
      <c r="C40" s="1262"/>
      <c r="D40" s="1263"/>
      <c r="E40" s="659" t="s">
        <v>896</v>
      </c>
      <c r="F40" s="298">
        <v>92960</v>
      </c>
      <c r="G40" s="298">
        <v>117090</v>
      </c>
      <c r="H40" s="298">
        <v>37797</v>
      </c>
      <c r="I40" s="298">
        <v>247847</v>
      </c>
    </row>
    <row r="41" spans="1:9" ht="15.75">
      <c r="A41" s="347"/>
      <c r="B41" s="241"/>
      <c r="C41" s="241"/>
      <c r="D41" s="644"/>
      <c r="E41" s="659" t="s">
        <v>920</v>
      </c>
      <c r="F41" s="656">
        <v>95399</v>
      </c>
      <c r="G41" s="656">
        <v>119663</v>
      </c>
      <c r="H41" s="656">
        <v>37298</v>
      </c>
      <c r="I41" s="656">
        <v>252360</v>
      </c>
    </row>
    <row r="42" spans="1:9" ht="15.75">
      <c r="A42" s="248"/>
      <c r="B42" s="251"/>
      <c r="C42" s="251"/>
      <c r="D42" s="661"/>
      <c r="E42" s="659" t="s">
        <v>1116</v>
      </c>
      <c r="F42" s="656">
        <v>98573</v>
      </c>
      <c r="G42" s="656">
        <v>120665</v>
      </c>
      <c r="H42" s="656">
        <v>38144</v>
      </c>
      <c r="I42" s="656">
        <v>257382</v>
      </c>
    </row>
    <row r="43" spans="1:9" ht="15.75">
      <c r="A43" s="248"/>
      <c r="B43" s="251"/>
      <c r="C43" s="251"/>
      <c r="D43" s="661"/>
      <c r="E43" s="659" t="s">
        <v>1121</v>
      </c>
      <c r="F43" s="656">
        <v>101829</v>
      </c>
      <c r="G43" s="656">
        <v>124216</v>
      </c>
      <c r="H43" s="656">
        <v>38490</v>
      </c>
      <c r="I43" s="656">
        <v>264535</v>
      </c>
    </row>
    <row r="44" spans="1:9" ht="15.75">
      <c r="A44" s="248"/>
      <c r="B44" s="251"/>
      <c r="C44" s="251"/>
      <c r="D44" s="661"/>
      <c r="E44" s="659" t="s">
        <v>1308</v>
      </c>
      <c r="F44" s="656">
        <v>105720</v>
      </c>
      <c r="G44" s="656">
        <v>123570</v>
      </c>
      <c r="H44" s="656">
        <v>37921</v>
      </c>
      <c r="I44" s="656">
        <v>267211</v>
      </c>
    </row>
    <row r="45" spans="1:9" ht="15.75">
      <c r="A45" s="252"/>
      <c r="B45" s="362"/>
      <c r="C45" s="362"/>
      <c r="D45" s="364"/>
      <c r="E45" s="660" t="s">
        <v>1309</v>
      </c>
      <c r="F45" s="657">
        <v>109798</v>
      </c>
      <c r="G45" s="657">
        <v>130654</v>
      </c>
      <c r="H45" s="657">
        <v>36359</v>
      </c>
      <c r="I45" s="657">
        <v>276810</v>
      </c>
    </row>
    <row r="46" spans="1:9" ht="15">
      <c r="A46" s="232" t="s">
        <v>891</v>
      </c>
      <c r="B46" s="232"/>
      <c r="C46" s="232"/>
      <c r="D46" s="232"/>
      <c r="E46" s="232"/>
      <c r="F46" s="232"/>
      <c r="G46" s="232"/>
      <c r="H46" s="232"/>
      <c r="I46" s="232"/>
    </row>
    <row r="47" spans="1:9" ht="15">
      <c r="A47" s="232" t="s">
        <v>918</v>
      </c>
      <c r="B47" s="232" t="s">
        <v>935</v>
      </c>
      <c r="C47" s="232"/>
      <c r="D47" s="232"/>
      <c r="E47" s="232"/>
      <c r="F47" s="232"/>
      <c r="G47" s="232"/>
      <c r="H47" s="232"/>
      <c r="I47" s="232"/>
    </row>
    <row r="48" spans="1:9" ht="51" customHeight="1">
      <c r="A48" s="232"/>
      <c r="B48" s="232"/>
      <c r="C48" s="232"/>
      <c r="D48" s="232"/>
      <c r="E48" s="232"/>
      <c r="F48" s="232"/>
      <c r="G48" s="232"/>
      <c r="H48" s="232"/>
      <c r="I48" s="232"/>
    </row>
    <row r="49" spans="1:9" ht="31.5" customHeight="1">
      <c r="A49" s="232"/>
      <c r="B49" s="1264" t="s">
        <v>159</v>
      </c>
      <c r="C49" s="1264"/>
      <c r="D49" s="1264"/>
      <c r="E49" s="1264"/>
      <c r="F49" s="1264"/>
      <c r="G49" s="1264"/>
      <c r="H49" s="1264"/>
      <c r="I49" s="306"/>
    </row>
    <row r="50" spans="1:9" s="62" customFormat="1" ht="23.25" customHeight="1">
      <c r="A50" s="592" t="s">
        <v>804</v>
      </c>
      <c r="B50" s="1265" t="s">
        <v>1238</v>
      </c>
      <c r="C50" s="1266"/>
      <c r="D50" s="1266"/>
      <c r="E50" s="1267"/>
      <c r="F50" s="1268" t="s">
        <v>27</v>
      </c>
      <c r="G50" s="1269"/>
      <c r="H50" s="1269"/>
      <c r="I50" s="1270"/>
    </row>
    <row r="51" spans="1:9" s="73" customFormat="1" ht="15">
      <c r="A51" s="597">
        <v>1</v>
      </c>
      <c r="B51" s="594" t="s">
        <v>1224</v>
      </c>
      <c r="C51" s="594"/>
      <c r="D51" s="594"/>
      <c r="E51" s="596"/>
      <c r="F51" s="674"/>
      <c r="G51" s="1250" t="s">
        <v>847</v>
      </c>
      <c r="H51" s="1250"/>
      <c r="I51" s="1251"/>
    </row>
    <row r="52" spans="1:9" ht="18">
      <c r="A52" s="598">
        <v>2</v>
      </c>
      <c r="B52" s="231" t="s">
        <v>917</v>
      </c>
      <c r="C52" s="231"/>
      <c r="D52" s="231"/>
      <c r="E52" s="17"/>
      <c r="F52" s="675"/>
      <c r="G52" s="590"/>
      <c r="H52" s="591" t="s">
        <v>1225</v>
      </c>
      <c r="I52" s="595"/>
    </row>
    <row r="53" spans="1:9" ht="18">
      <c r="A53" s="598">
        <v>3</v>
      </c>
      <c r="B53" s="231" t="s">
        <v>1228</v>
      </c>
      <c r="C53" s="231"/>
      <c r="D53" s="231"/>
      <c r="E53" s="17"/>
      <c r="F53" s="18"/>
      <c r="G53" s="590"/>
      <c r="H53" s="591" t="s">
        <v>1226</v>
      </c>
      <c r="I53" s="595"/>
    </row>
    <row r="54" spans="1:9" ht="15">
      <c r="A54" s="598">
        <v>4</v>
      </c>
      <c r="B54" s="231" t="s">
        <v>1227</v>
      </c>
      <c r="C54" s="231"/>
      <c r="D54" s="231"/>
      <c r="E54" s="17"/>
      <c r="F54" s="18"/>
      <c r="G54" s="590"/>
      <c r="H54" s="591"/>
      <c r="I54" s="595"/>
    </row>
    <row r="55" spans="1:9" ht="18" customHeight="1">
      <c r="A55" s="598"/>
      <c r="B55" s="403" t="s">
        <v>1229</v>
      </c>
      <c r="C55" s="403"/>
      <c r="D55" s="403"/>
      <c r="E55" s="17"/>
      <c r="F55" s="18"/>
      <c r="G55" s="590"/>
      <c r="H55" s="591" t="s">
        <v>1233</v>
      </c>
      <c r="I55" s="595"/>
    </row>
    <row r="56" spans="1:9" ht="18">
      <c r="A56" s="598"/>
      <c r="B56" s="231" t="s">
        <v>29</v>
      </c>
      <c r="C56" s="231"/>
      <c r="D56" s="231"/>
      <c r="E56" s="17"/>
      <c r="F56" s="18"/>
      <c r="G56" s="590"/>
      <c r="H56" s="591" t="s">
        <v>1234</v>
      </c>
      <c r="I56" s="595"/>
    </row>
    <row r="57" spans="1:9" ht="15">
      <c r="A57" s="598"/>
      <c r="B57" s="593" t="s">
        <v>1230</v>
      </c>
      <c r="C57" s="231"/>
      <c r="D57" s="231"/>
      <c r="E57" s="17"/>
      <c r="F57" s="18"/>
      <c r="G57" s="590"/>
      <c r="H57" s="591"/>
      <c r="I57" s="595"/>
    </row>
    <row r="58" spans="1:9" ht="18">
      <c r="A58" s="598"/>
      <c r="B58" s="593" t="s">
        <v>1231</v>
      </c>
      <c r="C58" s="231"/>
      <c r="D58" s="231"/>
      <c r="E58" s="17"/>
      <c r="F58" s="18"/>
      <c r="G58" s="590"/>
      <c r="H58" s="591" t="s">
        <v>1235</v>
      </c>
      <c r="I58" s="595"/>
    </row>
    <row r="59" spans="1:9" s="62" customFormat="1" ht="15">
      <c r="A59" s="598"/>
      <c r="B59" s="593" t="s">
        <v>1232</v>
      </c>
      <c r="C59" s="231"/>
      <c r="D59" s="231"/>
      <c r="E59" s="425"/>
      <c r="F59" s="545"/>
      <c r="G59" s="590"/>
      <c r="H59" s="591" t="s">
        <v>1236</v>
      </c>
      <c r="I59" s="595"/>
    </row>
    <row r="60" spans="1:9" s="62" customFormat="1" ht="16.5" customHeight="1">
      <c r="A60" s="607"/>
      <c r="B60" s="608" t="s">
        <v>213</v>
      </c>
      <c r="C60" s="608"/>
      <c r="D60" s="608"/>
      <c r="E60" s="609"/>
      <c r="F60" s="676"/>
      <c r="G60" s="610"/>
      <c r="H60" s="677" t="s">
        <v>1237</v>
      </c>
      <c r="I60" s="611"/>
    </row>
    <row r="61" spans="1:9" ht="15">
      <c r="A61" s="232"/>
      <c r="B61" s="232" t="s">
        <v>848</v>
      </c>
      <c r="D61" s="232"/>
      <c r="E61" s="232"/>
      <c r="F61" s="232"/>
      <c r="G61" s="232"/>
      <c r="H61" s="232"/>
      <c r="I61" s="307"/>
    </row>
    <row r="62" spans="1:10" ht="29.25" customHeight="1">
      <c r="A62" s="599" t="s">
        <v>1239</v>
      </c>
      <c r="B62" s="1283" t="s">
        <v>1241</v>
      </c>
      <c r="C62" s="1283"/>
      <c r="D62" s="1283"/>
      <c r="E62" s="1283"/>
      <c r="F62" s="1283"/>
      <c r="G62" s="1283"/>
      <c r="H62" s="1283"/>
      <c r="I62" s="1283"/>
      <c r="J62" s="586"/>
    </row>
    <row r="63" spans="1:10" ht="48.75" customHeight="1">
      <c r="A63" s="599" t="s">
        <v>1240</v>
      </c>
      <c r="B63" s="1283" t="s">
        <v>28</v>
      </c>
      <c r="C63" s="1283"/>
      <c r="D63" s="1283"/>
      <c r="E63" s="1283"/>
      <c r="F63" s="1283"/>
      <c r="G63" s="1283"/>
      <c r="H63" s="1283"/>
      <c r="I63" s="1283"/>
      <c r="J63" s="600"/>
    </row>
    <row r="64" spans="1:9" ht="15">
      <c r="A64" s="232" t="s">
        <v>1242</v>
      </c>
      <c r="B64" s="1284" t="s">
        <v>1243</v>
      </c>
      <c r="C64" s="1284"/>
      <c r="D64" s="1284"/>
      <c r="E64" s="1284"/>
      <c r="F64" s="1284"/>
      <c r="G64" s="1284"/>
      <c r="H64" s="1284"/>
      <c r="I64" s="1284"/>
    </row>
    <row r="65" spans="1:9" ht="15">
      <c r="A65" s="232" t="s">
        <v>1244</v>
      </c>
      <c r="B65" s="232" t="s">
        <v>1245</v>
      </c>
      <c r="C65" s="232"/>
      <c r="D65" s="232"/>
      <c r="E65" s="251"/>
      <c r="F65" s="251"/>
      <c r="G65" s="251"/>
      <c r="H65" s="232"/>
      <c r="I65" s="232"/>
    </row>
    <row r="66" spans="1:9" ht="30.75" customHeight="1">
      <c r="A66" s="599" t="s">
        <v>1247</v>
      </c>
      <c r="B66" s="1283" t="s">
        <v>1246</v>
      </c>
      <c r="C66" s="1283"/>
      <c r="D66" s="1283"/>
      <c r="E66" s="1283"/>
      <c r="F66" s="1283"/>
      <c r="G66" s="1283"/>
      <c r="H66" s="1283"/>
      <c r="I66" s="1283"/>
    </row>
    <row r="67" spans="1:9" ht="31.5" customHeight="1">
      <c r="A67" s="599" t="s">
        <v>1248</v>
      </c>
      <c r="B67" s="1283" t="s">
        <v>55</v>
      </c>
      <c r="C67" s="1283"/>
      <c r="D67" s="1283"/>
      <c r="E67" s="1283"/>
      <c r="F67" s="1283"/>
      <c r="G67" s="1283"/>
      <c r="H67" s="1283"/>
      <c r="I67" s="1283"/>
    </row>
    <row r="68" spans="1:9" ht="45" customHeight="1">
      <c r="A68" s="599" t="s">
        <v>1249</v>
      </c>
      <c r="B68" s="1282" t="s">
        <v>30</v>
      </c>
      <c r="C68" s="1282"/>
      <c r="D68" s="1282"/>
      <c r="E68" s="1282"/>
      <c r="F68" s="1282"/>
      <c r="G68" s="1282"/>
      <c r="H68" s="1282"/>
      <c r="I68" s="1282"/>
    </row>
    <row r="69" spans="1:9" ht="15">
      <c r="A69" s="232"/>
      <c r="B69" s="232"/>
      <c r="C69" s="232"/>
      <c r="D69" s="232"/>
      <c r="E69" s="308"/>
      <c r="F69" s="308"/>
      <c r="G69" s="308"/>
      <c r="H69" s="232"/>
      <c r="I69" s="232"/>
    </row>
    <row r="70" spans="1:9" ht="15">
      <c r="A70" s="232"/>
      <c r="B70" s="232"/>
      <c r="C70" s="232"/>
      <c r="D70" s="232"/>
      <c r="E70" s="308"/>
      <c r="F70" s="308"/>
      <c r="G70" s="308"/>
      <c r="H70" s="232"/>
      <c r="I70" s="232"/>
    </row>
    <row r="71" spans="1:9" ht="15">
      <c r="A71" s="232"/>
      <c r="B71" s="232"/>
      <c r="C71" s="232"/>
      <c r="D71" s="232"/>
      <c r="E71" s="308"/>
      <c r="F71" s="308"/>
      <c r="G71" s="308"/>
      <c r="H71" s="232"/>
      <c r="I71" s="232"/>
    </row>
    <row r="72" spans="1:9" ht="15">
      <c r="A72" s="232"/>
      <c r="B72" s="232"/>
      <c r="C72" s="232"/>
      <c r="D72" s="232"/>
      <c r="E72" s="232"/>
      <c r="F72" s="232"/>
      <c r="G72" s="232"/>
      <c r="H72" s="232"/>
      <c r="I72" s="232"/>
    </row>
  </sheetData>
  <sheetProtection/>
  <mergeCells count="20">
    <mergeCell ref="B68:I68"/>
    <mergeCell ref="B62:I62"/>
    <mergeCell ref="B63:I63"/>
    <mergeCell ref="B64:I64"/>
    <mergeCell ref="B66:I66"/>
    <mergeCell ref="B67:I67"/>
    <mergeCell ref="A1:I1"/>
    <mergeCell ref="G2:I2"/>
    <mergeCell ref="B22:D22"/>
    <mergeCell ref="B14:D14"/>
    <mergeCell ref="B6:D6"/>
    <mergeCell ref="B5:D5"/>
    <mergeCell ref="B4:D4"/>
    <mergeCell ref="B3:D3"/>
    <mergeCell ref="G51:I51"/>
    <mergeCell ref="B30:D32"/>
    <mergeCell ref="A38:D40"/>
    <mergeCell ref="B49:H49"/>
    <mergeCell ref="B50:E50"/>
    <mergeCell ref="F50:I50"/>
  </mergeCells>
  <printOptions horizontalCentered="1"/>
  <pageMargins left="0.748031496062992" right="0.748031496062992" top="0.36" bottom="0.35" header="0.261811024" footer="0.261811024"/>
  <pageSetup horizontalDpi="600" verticalDpi="600" orientation="portrait" paperSize="9" scale="67" r:id="rId1"/>
  <headerFooter alignWithMargins="0">
    <oddHeader>&amp;RENERGY</oddHeader>
    <oddFooter>&amp;C116
</oddFooter>
  </headerFooter>
</worksheet>
</file>

<file path=xl/worksheets/sheet23.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6">
      <selection activeCell="A1" sqref="A1:H1"/>
    </sheetView>
  </sheetViews>
  <sheetFormatPr defaultColWidth="9.140625" defaultRowHeight="12.75"/>
  <cols>
    <col min="1" max="1" width="5.8515625" style="548" customWidth="1"/>
    <col min="2" max="2" width="22.57421875" style="232" customWidth="1"/>
    <col min="3" max="3" width="17.140625" style="232" bestFit="1" customWidth="1"/>
    <col min="4" max="4" width="13.57421875" style="232" customWidth="1"/>
    <col min="5" max="5" width="9.7109375" style="232" bestFit="1" customWidth="1"/>
    <col min="6" max="6" width="17.140625" style="232" bestFit="1" customWidth="1"/>
    <col min="7" max="7" width="12.421875" style="232" bestFit="1" customWidth="1"/>
    <col min="8" max="8" width="9.7109375" style="232" bestFit="1" customWidth="1"/>
    <col min="9" max="16384" width="9.140625" style="232" customWidth="1"/>
  </cols>
  <sheetData>
    <row r="1" spans="1:8" ht="15.75">
      <c r="A1" s="1271" t="s">
        <v>273</v>
      </c>
      <c r="B1" s="1271"/>
      <c r="C1" s="1271"/>
      <c r="D1" s="1271"/>
      <c r="E1" s="1271"/>
      <c r="F1" s="1271"/>
      <c r="G1" s="1271"/>
      <c r="H1" s="1271"/>
    </row>
    <row r="2" spans="7:8" ht="17.25" customHeight="1">
      <c r="G2" s="1272" t="s">
        <v>884</v>
      </c>
      <c r="H2" s="1272"/>
    </row>
    <row r="3" spans="1:8" ht="15" customHeight="1">
      <c r="A3" s="1287" t="s">
        <v>804</v>
      </c>
      <c r="B3" s="1285" t="s">
        <v>209</v>
      </c>
      <c r="C3" s="1279" t="s">
        <v>860</v>
      </c>
      <c r="D3" s="1279"/>
      <c r="E3" s="1279"/>
      <c r="F3" s="1279" t="s">
        <v>861</v>
      </c>
      <c r="G3" s="1279"/>
      <c r="H3" s="1279"/>
    </row>
    <row r="4" spans="1:8" ht="15" customHeight="1">
      <c r="A4" s="1288"/>
      <c r="B4" s="1286"/>
      <c r="C4" s="101" t="s">
        <v>743</v>
      </c>
      <c r="D4" s="101" t="s">
        <v>744</v>
      </c>
      <c r="E4" s="101" t="s">
        <v>745</v>
      </c>
      <c r="F4" s="101" t="s">
        <v>743</v>
      </c>
      <c r="G4" s="101" t="s">
        <v>744</v>
      </c>
      <c r="H4" s="101" t="s">
        <v>745</v>
      </c>
    </row>
    <row r="5" spans="1:8" ht="15" customHeight="1">
      <c r="A5" s="255">
        <v>1</v>
      </c>
      <c r="B5" s="102">
        <v>2</v>
      </c>
      <c r="C5" s="102">
        <v>3</v>
      </c>
      <c r="D5" s="102">
        <v>4</v>
      </c>
      <c r="E5" s="102">
        <v>5</v>
      </c>
      <c r="F5" s="102">
        <v>6</v>
      </c>
      <c r="G5" s="102">
        <v>7</v>
      </c>
      <c r="H5" s="102">
        <v>8</v>
      </c>
    </row>
    <row r="6" spans="1:8" ht="28.5" customHeight="1">
      <c r="A6" s="549"/>
      <c r="B6" s="256"/>
      <c r="C6" s="257"/>
      <c r="D6" s="258"/>
      <c r="E6" s="257"/>
      <c r="F6" s="258"/>
      <c r="G6" s="257"/>
      <c r="H6" s="259"/>
    </row>
    <row r="7" spans="1:8" s="265" customFormat="1" ht="28.5" customHeight="1">
      <c r="A7" s="550" t="s">
        <v>827</v>
      </c>
      <c r="B7" s="260" t="s">
        <v>741</v>
      </c>
      <c r="C7" s="261">
        <v>331</v>
      </c>
      <c r="D7" s="260">
        <v>5409</v>
      </c>
      <c r="E7" s="261">
        <v>1219</v>
      </c>
      <c r="F7" s="262">
        <v>1.05</v>
      </c>
      <c r="G7" s="263">
        <v>16.31</v>
      </c>
      <c r="H7" s="264">
        <v>3.8</v>
      </c>
    </row>
    <row r="8" spans="1:8" s="265" customFormat="1" ht="28.5" customHeight="1">
      <c r="A8" s="551">
        <v>1</v>
      </c>
      <c r="B8" s="267" t="s">
        <v>214</v>
      </c>
      <c r="C8" s="266">
        <v>363</v>
      </c>
      <c r="D8" s="268">
        <v>4404</v>
      </c>
      <c r="E8" s="266">
        <v>818</v>
      </c>
      <c r="F8" s="269">
        <v>1.19</v>
      </c>
      <c r="G8" s="270">
        <v>13.54</v>
      </c>
      <c r="H8" s="271">
        <v>2.66</v>
      </c>
    </row>
    <row r="9" spans="1:8" s="265" customFormat="1" ht="28.5" customHeight="1">
      <c r="A9" s="551">
        <v>2</v>
      </c>
      <c r="B9" s="267" t="s">
        <v>216</v>
      </c>
      <c r="C9" s="266">
        <v>87</v>
      </c>
      <c r="D9" s="268">
        <v>1170</v>
      </c>
      <c r="E9" s="266">
        <v>363</v>
      </c>
      <c r="F9" s="269">
        <v>0.27</v>
      </c>
      <c r="G9" s="270">
        <v>3.82</v>
      </c>
      <c r="H9" s="271">
        <v>1.15</v>
      </c>
    </row>
    <row r="10" spans="1:8" s="265" customFormat="1" ht="28.5" customHeight="1">
      <c r="A10" s="551">
        <v>3</v>
      </c>
      <c r="B10" s="267" t="s">
        <v>828</v>
      </c>
      <c r="C10" s="266">
        <v>538</v>
      </c>
      <c r="D10" s="268">
        <v>12735</v>
      </c>
      <c r="E10" s="266">
        <v>2578</v>
      </c>
      <c r="F10" s="269">
        <v>1.57</v>
      </c>
      <c r="G10" s="270">
        <v>37.06</v>
      </c>
      <c r="H10" s="271">
        <v>7.53</v>
      </c>
    </row>
    <row r="11" spans="1:8" s="265" customFormat="1" ht="28.5" customHeight="1">
      <c r="A11" s="551">
        <v>4</v>
      </c>
      <c r="B11" s="267" t="s">
        <v>829</v>
      </c>
      <c r="C11" s="266">
        <v>200</v>
      </c>
      <c r="D11" s="268">
        <v>2882</v>
      </c>
      <c r="E11" s="266">
        <v>776</v>
      </c>
      <c r="F11" s="269">
        <v>0.66</v>
      </c>
      <c r="G11" s="270">
        <v>8.8</v>
      </c>
      <c r="H11" s="271">
        <v>2.48</v>
      </c>
    </row>
    <row r="12" spans="1:8" s="265" customFormat="1" ht="28.5" customHeight="1">
      <c r="A12" s="551">
        <v>5</v>
      </c>
      <c r="B12" s="267" t="s">
        <v>235</v>
      </c>
      <c r="C12" s="266">
        <v>28</v>
      </c>
      <c r="D12" s="272">
        <v>2</v>
      </c>
      <c r="E12" s="266">
        <v>21</v>
      </c>
      <c r="F12" s="269">
        <v>0.09</v>
      </c>
      <c r="G12" s="273">
        <v>0.01</v>
      </c>
      <c r="H12" s="271">
        <v>0.07</v>
      </c>
    </row>
    <row r="13" spans="1:8" s="265" customFormat="1" ht="28.5" customHeight="1">
      <c r="A13" s="551">
        <v>6</v>
      </c>
      <c r="B13" s="267" t="s">
        <v>218</v>
      </c>
      <c r="C13" s="266">
        <v>505</v>
      </c>
      <c r="D13" s="268">
        <v>4938</v>
      </c>
      <c r="E13" s="266">
        <v>1149</v>
      </c>
      <c r="F13" s="269">
        <v>1.54</v>
      </c>
      <c r="G13" s="273">
        <v>14.43</v>
      </c>
      <c r="H13" s="271">
        <v>3.47</v>
      </c>
    </row>
    <row r="14" spans="1:8" s="265" customFormat="1" ht="28.5" customHeight="1">
      <c r="A14" s="551">
        <v>7</v>
      </c>
      <c r="B14" s="267" t="s">
        <v>219</v>
      </c>
      <c r="C14" s="266">
        <v>422</v>
      </c>
      <c r="D14" s="268">
        <v>4691</v>
      </c>
      <c r="E14" s="266">
        <v>1286</v>
      </c>
      <c r="F14" s="269">
        <v>1.26</v>
      </c>
      <c r="G14" s="270">
        <v>14.38</v>
      </c>
      <c r="H14" s="271">
        <v>3.87</v>
      </c>
    </row>
    <row r="15" spans="1:8" s="265" customFormat="1" ht="28.5" customHeight="1">
      <c r="A15" s="551">
        <v>8</v>
      </c>
      <c r="B15" s="267" t="s">
        <v>222</v>
      </c>
      <c r="C15" s="266">
        <v>486</v>
      </c>
      <c r="D15" s="268">
        <v>12844</v>
      </c>
      <c r="E15" s="266">
        <v>5068</v>
      </c>
      <c r="F15" s="269">
        <v>1.51</v>
      </c>
      <c r="G15" s="270">
        <v>36.43</v>
      </c>
      <c r="H15" s="271">
        <v>14.83</v>
      </c>
    </row>
    <row r="16" spans="1:8" s="265" customFormat="1" ht="28.5" customHeight="1">
      <c r="A16" s="551">
        <v>9</v>
      </c>
      <c r="B16" s="267" t="s">
        <v>237</v>
      </c>
      <c r="C16" s="546" t="s">
        <v>1223</v>
      </c>
      <c r="D16" s="268">
        <v>5241</v>
      </c>
      <c r="E16" s="266">
        <v>3421</v>
      </c>
      <c r="F16" s="547" t="s">
        <v>1223</v>
      </c>
      <c r="G16" s="270">
        <v>16.59</v>
      </c>
      <c r="H16" s="271">
        <v>10.79</v>
      </c>
    </row>
    <row r="17" spans="1:8" s="265" customFormat="1" ht="28.5" customHeight="1">
      <c r="A17" s="551">
        <v>10</v>
      </c>
      <c r="B17" s="267" t="s">
        <v>691</v>
      </c>
      <c r="C17" s="266">
        <v>216</v>
      </c>
      <c r="D17" s="268">
        <v>3297</v>
      </c>
      <c r="E17" s="266">
        <v>339</v>
      </c>
      <c r="F17" s="269">
        <v>0.68</v>
      </c>
      <c r="G17" s="270">
        <v>10.08</v>
      </c>
      <c r="H17" s="271">
        <v>1.06</v>
      </c>
    </row>
    <row r="18" spans="1:8" s="265" customFormat="1" ht="28.5" customHeight="1">
      <c r="A18" s="551">
        <v>11</v>
      </c>
      <c r="B18" s="267" t="s">
        <v>220</v>
      </c>
      <c r="C18" s="266" t="s">
        <v>1223</v>
      </c>
      <c r="D18" s="268">
        <v>13067</v>
      </c>
      <c r="E18" s="266">
        <v>11876</v>
      </c>
      <c r="F18" s="269" t="s">
        <v>1223</v>
      </c>
      <c r="G18" s="274">
        <v>36.6</v>
      </c>
      <c r="H18" s="271">
        <v>33.27</v>
      </c>
    </row>
    <row r="19" spans="1:8" s="265" customFormat="1" ht="28.5" customHeight="1">
      <c r="A19" s="551"/>
      <c r="B19" s="267"/>
      <c r="C19" s="266"/>
      <c r="D19" s="268"/>
      <c r="E19" s="266"/>
      <c r="F19" s="269"/>
      <c r="G19" s="274"/>
      <c r="H19" s="271"/>
    </row>
    <row r="20" spans="1:8" s="265" customFormat="1" ht="28.5" customHeight="1">
      <c r="A20" s="550" t="s">
        <v>830</v>
      </c>
      <c r="B20" s="260" t="s">
        <v>742</v>
      </c>
      <c r="C20" s="276" t="s">
        <v>1223</v>
      </c>
      <c r="D20" s="275">
        <v>3700</v>
      </c>
      <c r="E20" s="276">
        <v>2658</v>
      </c>
      <c r="F20" s="589" t="s">
        <v>1223</v>
      </c>
      <c r="G20" s="277">
        <v>11.49</v>
      </c>
      <c r="H20" s="278">
        <v>8.3</v>
      </c>
    </row>
    <row r="21" spans="1:8" s="265" customFormat="1" ht="28.5" customHeight="1">
      <c r="A21" s="551">
        <v>1</v>
      </c>
      <c r="B21" s="267" t="s">
        <v>225</v>
      </c>
      <c r="C21" s="266" t="s">
        <v>1223</v>
      </c>
      <c r="D21" s="268">
        <v>9838</v>
      </c>
      <c r="E21" s="266">
        <v>5949</v>
      </c>
      <c r="F21" s="269" t="s">
        <v>1223</v>
      </c>
      <c r="G21" s="270">
        <v>33.85</v>
      </c>
      <c r="H21" s="271">
        <v>20.62</v>
      </c>
    </row>
    <row r="22" spans="1:8" s="265" customFormat="1" ht="28.5" customHeight="1">
      <c r="A22" s="551">
        <v>2</v>
      </c>
      <c r="B22" s="267" t="s">
        <v>226</v>
      </c>
      <c r="C22" s="266" t="s">
        <v>1223</v>
      </c>
      <c r="D22" s="268">
        <v>2991</v>
      </c>
      <c r="E22" s="266">
        <v>1795</v>
      </c>
      <c r="F22" s="269" t="s">
        <v>1223</v>
      </c>
      <c r="G22" s="270">
        <v>9.91</v>
      </c>
      <c r="H22" s="271">
        <v>5.95</v>
      </c>
    </row>
    <row r="23" spans="1:8" s="265" customFormat="1" ht="28.5" customHeight="1">
      <c r="A23" s="551">
        <v>3</v>
      </c>
      <c r="B23" s="267" t="s">
        <v>688</v>
      </c>
      <c r="C23" s="266" t="s">
        <v>1223</v>
      </c>
      <c r="D23" s="268">
        <v>2829</v>
      </c>
      <c r="E23" s="266">
        <v>2098</v>
      </c>
      <c r="F23" s="269" t="s">
        <v>1223</v>
      </c>
      <c r="G23" s="270">
        <v>8.66</v>
      </c>
      <c r="H23" s="271">
        <v>6.43</v>
      </c>
    </row>
    <row r="24" spans="1:8" s="265" customFormat="1" ht="28.5" customHeight="1">
      <c r="A24" s="552"/>
      <c r="B24" s="279"/>
      <c r="C24" s="280"/>
      <c r="D24" s="281"/>
      <c r="E24" s="280" t="s">
        <v>1196</v>
      </c>
      <c r="F24" s="282"/>
      <c r="G24" s="283"/>
      <c r="H24" s="284"/>
    </row>
    <row r="25" ht="18.75" customHeight="1"/>
    <row r="26" spans="1:6" ht="15">
      <c r="A26" s="1283" t="s">
        <v>910</v>
      </c>
      <c r="B26" s="1249"/>
      <c r="C26" s="1249"/>
      <c r="D26" s="1249"/>
      <c r="E26" s="1249"/>
      <c r="F26" s="1249"/>
    </row>
    <row r="27" ht="15">
      <c r="A27" s="548" t="s">
        <v>885</v>
      </c>
    </row>
  </sheetData>
  <sheetProtection/>
  <mergeCells count="7">
    <mergeCell ref="A26:F26"/>
    <mergeCell ref="B3:B4"/>
    <mergeCell ref="A1:H1"/>
    <mergeCell ref="G2:H2"/>
    <mergeCell ref="A3:A4"/>
    <mergeCell ref="C3:E3"/>
    <mergeCell ref="F3:H3"/>
  </mergeCells>
  <printOptions horizontalCentered="1"/>
  <pageMargins left="0.44" right="0.33" top="0.99" bottom="0.54" header="0.5" footer="0.5"/>
  <pageSetup horizontalDpi="600" verticalDpi="600" orientation="portrait" paperSize="9" scale="90" r:id="rId1"/>
  <headerFooter alignWithMargins="0">
    <oddHeader>&amp;RENERGY</oddHeader>
    <oddFooter>&amp;C113
</oddFooter>
  </headerFooter>
</worksheet>
</file>

<file path=xl/worksheets/sheet24.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A1" sqref="A1:F1"/>
    </sheetView>
  </sheetViews>
  <sheetFormatPr defaultColWidth="9.140625" defaultRowHeight="12.75"/>
  <cols>
    <col min="1" max="1" width="4.7109375" style="146" customWidth="1"/>
    <col min="2" max="2" width="17.8515625" style="0" customWidth="1"/>
    <col min="3" max="3" width="14.8515625" style="0" customWidth="1"/>
    <col min="4" max="4" width="17.421875" style="0" customWidth="1"/>
    <col min="5" max="5" width="13.421875" style="0" customWidth="1"/>
    <col min="6" max="6" width="16.57421875" style="0" customWidth="1"/>
    <col min="9" max="9" width="9.00390625" style="0" customWidth="1"/>
  </cols>
  <sheetData>
    <row r="1" spans="1:6" ht="30" customHeight="1">
      <c r="A1" s="1290" t="s">
        <v>573</v>
      </c>
      <c r="B1" s="1290"/>
      <c r="C1" s="1290"/>
      <c r="D1" s="1290"/>
      <c r="E1" s="1290"/>
      <c r="F1" s="1290"/>
    </row>
    <row r="2" ht="18" customHeight="1">
      <c r="F2" s="66" t="s">
        <v>881</v>
      </c>
    </row>
    <row r="3" spans="1:9" ht="27" customHeight="1">
      <c r="A3" s="1289" t="s">
        <v>804</v>
      </c>
      <c r="B3" s="1289" t="s">
        <v>726</v>
      </c>
      <c r="C3" s="1289" t="s">
        <v>739</v>
      </c>
      <c r="D3" s="1289" t="s">
        <v>1197</v>
      </c>
      <c r="E3" s="1289"/>
      <c r="F3" s="1289" t="s">
        <v>882</v>
      </c>
      <c r="G3" s="36"/>
      <c r="H3" s="36"/>
      <c r="I3" s="36"/>
    </row>
    <row r="4" spans="1:9" ht="27.75" customHeight="1">
      <c r="A4" s="1289"/>
      <c r="B4" s="1289"/>
      <c r="C4" s="1289"/>
      <c r="D4" s="65" t="s">
        <v>740</v>
      </c>
      <c r="E4" s="65" t="s">
        <v>26</v>
      </c>
      <c r="F4" s="1289"/>
      <c r="G4" s="36"/>
      <c r="H4" s="36"/>
      <c r="I4" s="36"/>
    </row>
    <row r="5" spans="1:9" ht="27" customHeight="1">
      <c r="A5" s="65">
        <v>1</v>
      </c>
      <c r="B5" s="65">
        <v>2</v>
      </c>
      <c r="C5" s="65">
        <v>3</v>
      </c>
      <c r="D5" s="65">
        <v>4</v>
      </c>
      <c r="E5" s="65">
        <v>5</v>
      </c>
      <c r="F5" s="65">
        <v>6</v>
      </c>
      <c r="G5" s="36"/>
      <c r="H5" s="36"/>
      <c r="I5" s="36"/>
    </row>
    <row r="6" spans="1:9" s="150" customFormat="1" ht="24" customHeight="1">
      <c r="A6" s="214"/>
      <c r="B6" s="214"/>
      <c r="C6" s="214"/>
      <c r="D6" s="349"/>
      <c r="E6" s="349"/>
      <c r="F6" s="349"/>
      <c r="G6" s="217"/>
      <c r="H6" s="217"/>
      <c r="I6" s="217"/>
    </row>
    <row r="7" spans="1:9" s="150" customFormat="1" ht="24" customHeight="1">
      <c r="A7" s="477" t="s">
        <v>827</v>
      </c>
      <c r="B7" s="218" t="s">
        <v>741</v>
      </c>
      <c r="C7" s="219">
        <v>384811855</v>
      </c>
      <c r="D7" s="588">
        <v>384433804</v>
      </c>
      <c r="E7" s="588">
        <v>378051</v>
      </c>
      <c r="F7" s="354">
        <v>4417028</v>
      </c>
      <c r="G7" s="217"/>
      <c r="H7" s="217"/>
      <c r="I7" s="217"/>
    </row>
    <row r="8" spans="1:9" s="150" customFormat="1" ht="24" customHeight="1">
      <c r="A8" s="478">
        <v>1</v>
      </c>
      <c r="B8" s="220" t="s">
        <v>214</v>
      </c>
      <c r="C8" s="221">
        <v>30619998</v>
      </c>
      <c r="D8" s="221">
        <v>30619998</v>
      </c>
      <c r="E8" s="221" t="s">
        <v>1223</v>
      </c>
      <c r="F8" s="221">
        <v>905890</v>
      </c>
      <c r="G8" s="217"/>
      <c r="H8" s="217"/>
      <c r="I8" s="217"/>
    </row>
    <row r="9" spans="1:9" s="150" customFormat="1" ht="24" customHeight="1">
      <c r="A9" s="478">
        <v>2</v>
      </c>
      <c r="B9" s="220" t="s">
        <v>216</v>
      </c>
      <c r="C9" s="221">
        <v>892569</v>
      </c>
      <c r="D9" s="221">
        <v>892569</v>
      </c>
      <c r="E9" s="221" t="s">
        <v>1223</v>
      </c>
      <c r="F9" s="221">
        <v>640634</v>
      </c>
      <c r="G9" s="217"/>
      <c r="H9" s="217"/>
      <c r="I9" s="217"/>
    </row>
    <row r="10" spans="1:9" s="150" customFormat="1" ht="24" customHeight="1">
      <c r="A10" s="478">
        <v>3</v>
      </c>
      <c r="B10" s="220" t="s">
        <v>828</v>
      </c>
      <c r="C10" s="221">
        <v>75723917</v>
      </c>
      <c r="D10" s="221">
        <v>75723917</v>
      </c>
      <c r="E10" s="221" t="s">
        <v>1223</v>
      </c>
      <c r="F10" s="221">
        <v>55692</v>
      </c>
      <c r="G10" s="217"/>
      <c r="H10" s="217"/>
      <c r="I10" s="217"/>
    </row>
    <row r="11" spans="1:9" s="150" customFormat="1" ht="24" customHeight="1">
      <c r="A11" s="478">
        <v>4</v>
      </c>
      <c r="B11" s="220" t="s">
        <v>829</v>
      </c>
      <c r="C11" s="221">
        <v>78441157</v>
      </c>
      <c r="D11" s="221">
        <v>78441157</v>
      </c>
      <c r="E11" s="221" t="s">
        <v>1223</v>
      </c>
      <c r="F11" s="221">
        <v>965546</v>
      </c>
      <c r="G11" s="217"/>
      <c r="H11" s="217"/>
      <c r="I11" s="217"/>
    </row>
    <row r="12" spans="1:9" s="150" customFormat="1" ht="24" customHeight="1">
      <c r="A12" s="478">
        <v>5</v>
      </c>
      <c r="B12" s="220" t="s">
        <v>235</v>
      </c>
      <c r="C12" s="221">
        <v>101</v>
      </c>
      <c r="D12" s="221" t="s">
        <v>1223</v>
      </c>
      <c r="E12" s="353">
        <v>101</v>
      </c>
      <c r="F12" s="221" t="s">
        <v>1223</v>
      </c>
      <c r="G12" s="217"/>
      <c r="H12" s="217"/>
      <c r="I12" s="217"/>
    </row>
    <row r="13" spans="1:9" s="150" customFormat="1" ht="24" customHeight="1">
      <c r="A13" s="478">
        <v>6</v>
      </c>
      <c r="B13" s="220" t="s">
        <v>218</v>
      </c>
      <c r="C13" s="221">
        <v>39614889</v>
      </c>
      <c r="D13" s="221">
        <v>39512889</v>
      </c>
      <c r="E13" s="353">
        <v>102000</v>
      </c>
      <c r="F13" s="221">
        <v>119826</v>
      </c>
      <c r="G13" s="217"/>
      <c r="H13" s="217"/>
      <c r="I13" s="217"/>
    </row>
    <row r="14" spans="1:9" s="150" customFormat="1" ht="24" customHeight="1">
      <c r="A14" s="478">
        <v>7</v>
      </c>
      <c r="B14" s="220" t="s">
        <v>219</v>
      </c>
      <c r="C14" s="221">
        <v>31234651</v>
      </c>
      <c r="D14" s="221">
        <v>30958701</v>
      </c>
      <c r="E14" s="353">
        <v>275950</v>
      </c>
      <c r="F14" s="221">
        <v>404209</v>
      </c>
      <c r="G14" s="217"/>
      <c r="H14" s="217"/>
      <c r="I14" s="217"/>
    </row>
    <row r="15" spans="1:9" s="150" customFormat="1" ht="24" customHeight="1">
      <c r="A15" s="478">
        <v>8</v>
      </c>
      <c r="B15" s="220" t="s">
        <v>222</v>
      </c>
      <c r="C15" s="221">
        <v>82072022</v>
      </c>
      <c r="D15" s="221">
        <v>82072022</v>
      </c>
      <c r="E15" s="221" t="s">
        <v>1223</v>
      </c>
      <c r="F15" s="221">
        <v>55692</v>
      </c>
      <c r="G15" s="217"/>
      <c r="H15" s="217"/>
      <c r="I15" s="217"/>
    </row>
    <row r="16" spans="1:9" s="150" customFormat="1" ht="24" customHeight="1">
      <c r="A16" s="478">
        <v>9</v>
      </c>
      <c r="B16" s="220" t="s">
        <v>237</v>
      </c>
      <c r="C16" s="221">
        <v>23040000</v>
      </c>
      <c r="D16" s="221">
        <v>23040000</v>
      </c>
      <c r="E16" s="221" t="s">
        <v>1223</v>
      </c>
      <c r="F16" s="221">
        <v>65672</v>
      </c>
      <c r="G16" s="217"/>
      <c r="H16" s="217"/>
      <c r="I16" s="217"/>
    </row>
    <row r="17" spans="1:9" s="150" customFormat="1" ht="24" customHeight="1">
      <c r="A17" s="478">
        <v>10</v>
      </c>
      <c r="B17" s="220" t="s">
        <v>691</v>
      </c>
      <c r="C17" s="221">
        <v>13137283</v>
      </c>
      <c r="D17" s="221">
        <v>13137283</v>
      </c>
      <c r="E17" s="221" t="s">
        <v>1223</v>
      </c>
      <c r="F17" s="221">
        <v>1197407</v>
      </c>
      <c r="G17" s="217"/>
      <c r="H17" s="217"/>
      <c r="I17" s="217"/>
    </row>
    <row r="18" spans="1:9" s="150" customFormat="1" ht="24" customHeight="1">
      <c r="A18" s="478">
        <v>11</v>
      </c>
      <c r="B18" s="220" t="s">
        <v>220</v>
      </c>
      <c r="C18" s="221">
        <v>10035268</v>
      </c>
      <c r="D18" s="221">
        <v>10035268</v>
      </c>
      <c r="E18" s="221" t="s">
        <v>1223</v>
      </c>
      <c r="F18" s="222">
        <v>6460</v>
      </c>
      <c r="G18" s="217"/>
      <c r="H18" s="217"/>
      <c r="I18" s="217"/>
    </row>
    <row r="19" spans="1:9" s="150" customFormat="1" ht="24" customHeight="1">
      <c r="A19" s="478"/>
      <c r="B19" s="220"/>
      <c r="C19" s="221"/>
      <c r="D19" s="221"/>
      <c r="E19" s="221"/>
      <c r="F19" s="222"/>
      <c r="G19" s="217"/>
      <c r="H19" s="217"/>
      <c r="I19" s="217"/>
    </row>
    <row r="20" spans="1:9" s="150" customFormat="1" ht="24" customHeight="1">
      <c r="A20" s="355" t="s">
        <v>830</v>
      </c>
      <c r="B20" s="218" t="s">
        <v>742</v>
      </c>
      <c r="C20" s="223">
        <v>34009726</v>
      </c>
      <c r="D20" s="223">
        <v>34009726</v>
      </c>
      <c r="E20" s="221" t="s">
        <v>1223</v>
      </c>
      <c r="F20" s="223">
        <v>200746</v>
      </c>
      <c r="G20" s="217"/>
      <c r="H20" s="217"/>
      <c r="I20" s="217"/>
    </row>
    <row r="21" spans="1:9" s="150" customFormat="1" ht="24" customHeight="1">
      <c r="A21" s="478">
        <v>1</v>
      </c>
      <c r="B21" s="220" t="s">
        <v>225</v>
      </c>
      <c r="C21" s="221">
        <v>11195637</v>
      </c>
      <c r="D21" s="221">
        <v>11195637</v>
      </c>
      <c r="E21" s="221" t="s">
        <v>1223</v>
      </c>
      <c r="F21" s="221">
        <v>43664</v>
      </c>
      <c r="G21" s="217"/>
      <c r="H21" s="217"/>
      <c r="I21" s="217"/>
    </row>
    <row r="22" spans="1:9" s="150" customFormat="1" ht="24" customHeight="1">
      <c r="A22" s="478">
        <v>2</v>
      </c>
      <c r="B22" s="220" t="s">
        <v>226</v>
      </c>
      <c r="C22" s="221">
        <v>493509</v>
      </c>
      <c r="D22" s="221">
        <v>493509</v>
      </c>
      <c r="E22" s="221" t="s">
        <v>1223</v>
      </c>
      <c r="F22" s="221">
        <v>8494</v>
      </c>
      <c r="G22" s="217"/>
      <c r="H22" s="217"/>
      <c r="I22" s="217"/>
    </row>
    <row r="23" spans="1:6" s="150" customFormat="1" ht="24" customHeight="1">
      <c r="A23" s="478">
        <v>3</v>
      </c>
      <c r="B23" s="220" t="s">
        <v>730</v>
      </c>
      <c r="C23" s="221">
        <v>22320580</v>
      </c>
      <c r="D23" s="221">
        <v>22320580</v>
      </c>
      <c r="E23" s="221" t="s">
        <v>1223</v>
      </c>
      <c r="F23" s="221">
        <v>148588</v>
      </c>
    </row>
    <row r="24" spans="1:6" s="150" customFormat="1" ht="24" customHeight="1">
      <c r="A24" s="479"/>
      <c r="B24" s="224"/>
      <c r="C24" s="225"/>
      <c r="D24" s="225"/>
      <c r="E24" s="225"/>
      <c r="F24" s="225"/>
    </row>
    <row r="25" ht="18" customHeight="1"/>
    <row r="26" spans="1:4" ht="15.75" customHeight="1">
      <c r="A26" s="480" t="s">
        <v>909</v>
      </c>
      <c r="B26" s="480"/>
      <c r="C26" s="480"/>
      <c r="D26" s="480"/>
    </row>
    <row r="27" ht="15.75" customHeight="1">
      <c r="A27" s="146" t="s">
        <v>883</v>
      </c>
    </row>
  </sheetData>
  <sheetProtection/>
  <mergeCells count="6">
    <mergeCell ref="D3:E3"/>
    <mergeCell ref="C3:C4"/>
    <mergeCell ref="F3:F4"/>
    <mergeCell ref="A1:F1"/>
    <mergeCell ref="A3:A4"/>
    <mergeCell ref="B3:B4"/>
  </mergeCells>
  <printOptions horizontalCentered="1"/>
  <pageMargins left="0.7480314960629921" right="0.7480314960629921" top="0.984251968503937" bottom="0.54" header="0.5118110236220472" footer="0.5118110236220472"/>
  <pageSetup horizontalDpi="600" verticalDpi="600" orientation="portrait" paperSize="9" scale="93" r:id="rId1"/>
  <headerFooter alignWithMargins="0">
    <oddHeader>&amp;LENERGY</oddHeader>
    <oddFooter>&amp;C112
</oddFooter>
  </headerFooter>
</worksheet>
</file>

<file path=xl/worksheets/sheet25.xml><?xml version="1.0" encoding="utf-8"?>
<worksheet xmlns="http://schemas.openxmlformats.org/spreadsheetml/2006/main" xmlns:r="http://schemas.openxmlformats.org/officeDocument/2006/relationships">
  <dimension ref="A1:I99"/>
  <sheetViews>
    <sheetView view="pageBreakPreview" zoomScale="60" zoomScalePageLayoutView="0" workbookViewId="0" topLeftCell="A1">
      <selection activeCell="A1" sqref="A1:I1"/>
    </sheetView>
  </sheetViews>
  <sheetFormatPr defaultColWidth="9.140625" defaultRowHeight="12.75"/>
  <cols>
    <col min="1" max="1" width="5.00390625" style="39" customWidth="1"/>
    <col min="2" max="2" width="11.57421875" style="56" customWidth="1"/>
    <col min="3" max="3" width="13.00390625" style="39" customWidth="1"/>
    <col min="4" max="4" width="11.00390625" style="39" customWidth="1"/>
    <col min="5" max="5" width="10.140625" style="39" customWidth="1"/>
    <col min="6" max="6" width="12.00390625" style="39" customWidth="1"/>
    <col min="7" max="7" width="10.7109375" style="39" customWidth="1"/>
    <col min="8" max="8" width="8.7109375" style="39" customWidth="1"/>
    <col min="9" max="9" width="10.8515625" style="39" customWidth="1"/>
    <col min="10" max="16384" width="9.140625" style="39" customWidth="1"/>
  </cols>
  <sheetData>
    <row r="1" spans="1:9" ht="38.25" customHeight="1">
      <c r="A1" s="1291" t="s">
        <v>276</v>
      </c>
      <c r="B1" s="1291"/>
      <c r="C1" s="1291"/>
      <c r="D1" s="1291"/>
      <c r="E1" s="1291"/>
      <c r="F1" s="1291"/>
      <c r="G1" s="1291"/>
      <c r="H1" s="1291"/>
      <c r="I1" s="1291"/>
    </row>
    <row r="2" spans="8:9" ht="12.75">
      <c r="H2" s="1195" t="s">
        <v>798</v>
      </c>
      <c r="I2" s="1195"/>
    </row>
    <row r="3" spans="1:9" s="40" customFormat="1" ht="12.75">
      <c r="A3" s="1296" t="s">
        <v>804</v>
      </c>
      <c r="B3" s="1183" t="s">
        <v>712</v>
      </c>
      <c r="C3" s="1289" t="s">
        <v>746</v>
      </c>
      <c r="D3" s="1289"/>
      <c r="E3" s="1289"/>
      <c r="F3" s="1289" t="s">
        <v>747</v>
      </c>
      <c r="G3" s="1289"/>
      <c r="H3" s="1123"/>
      <c r="I3" s="1289"/>
    </row>
    <row r="4" spans="1:9" s="40" customFormat="1" ht="53.25" customHeight="1">
      <c r="A4" s="1297"/>
      <c r="B4" s="1298"/>
      <c r="C4" s="68" t="s">
        <v>748</v>
      </c>
      <c r="D4" s="68" t="s">
        <v>908</v>
      </c>
      <c r="E4" s="68" t="s">
        <v>749</v>
      </c>
      <c r="F4" s="68" t="s">
        <v>707</v>
      </c>
      <c r="G4" s="154" t="s">
        <v>750</v>
      </c>
      <c r="H4" s="65" t="s">
        <v>856</v>
      </c>
      <c r="I4" s="82" t="s">
        <v>867</v>
      </c>
    </row>
    <row r="5" spans="1:9" s="40" customFormat="1" ht="12.75" customHeight="1">
      <c r="A5" s="65">
        <v>1</v>
      </c>
      <c r="B5" s="97">
        <v>2</v>
      </c>
      <c r="C5" s="65">
        <v>3</v>
      </c>
      <c r="D5" s="97">
        <v>4</v>
      </c>
      <c r="E5" s="65">
        <v>5</v>
      </c>
      <c r="F5" s="97">
        <v>6</v>
      </c>
      <c r="G5" s="78">
        <v>7</v>
      </c>
      <c r="H5" s="97">
        <v>8</v>
      </c>
      <c r="I5" s="163">
        <v>9</v>
      </c>
    </row>
    <row r="6" spans="1:9" s="105" customFormat="1" ht="13.5" customHeight="1">
      <c r="A6" s="113">
        <v>1</v>
      </c>
      <c r="B6" s="521" t="s">
        <v>751</v>
      </c>
      <c r="C6" s="109">
        <v>169</v>
      </c>
      <c r="D6" s="108">
        <v>1526</v>
      </c>
      <c r="E6" s="109">
        <v>1205</v>
      </c>
      <c r="F6" s="108">
        <v>2896</v>
      </c>
      <c r="G6" s="157">
        <v>710</v>
      </c>
      <c r="H6" s="157">
        <v>3840</v>
      </c>
      <c r="I6" s="109">
        <v>986</v>
      </c>
    </row>
    <row r="7" spans="1:9" ht="12.75">
      <c r="A7" s="111">
        <v>2</v>
      </c>
      <c r="B7" s="47" t="s">
        <v>752</v>
      </c>
      <c r="C7" s="43">
        <v>195</v>
      </c>
      <c r="D7" s="46">
        <v>1615</v>
      </c>
      <c r="E7" s="43" t="s">
        <v>753</v>
      </c>
      <c r="F7" s="46">
        <v>2995</v>
      </c>
      <c r="G7" s="155">
        <v>808</v>
      </c>
      <c r="H7" s="155">
        <v>4356</v>
      </c>
      <c r="I7" s="43">
        <v>1065</v>
      </c>
    </row>
    <row r="8" spans="1:9" ht="12.75">
      <c r="A8" s="111">
        <v>3</v>
      </c>
      <c r="B8" s="47" t="s">
        <v>754</v>
      </c>
      <c r="C8" s="43">
        <v>227</v>
      </c>
      <c r="D8" s="46">
        <v>1581</v>
      </c>
      <c r="E8" s="43" t="s">
        <v>755</v>
      </c>
      <c r="F8" s="46">
        <v>2813</v>
      </c>
      <c r="G8" s="155">
        <v>801</v>
      </c>
      <c r="H8" s="155">
        <v>4598</v>
      </c>
      <c r="I8" s="43">
        <v>1010</v>
      </c>
    </row>
    <row r="9" spans="1:9" ht="12.75">
      <c r="A9" s="111">
        <v>4</v>
      </c>
      <c r="B9" s="47" t="s">
        <v>756</v>
      </c>
      <c r="C9" s="43">
        <v>259</v>
      </c>
      <c r="D9" s="46">
        <v>1647</v>
      </c>
      <c r="E9" s="43" t="s">
        <v>757</v>
      </c>
      <c r="F9" s="46">
        <v>2613</v>
      </c>
      <c r="G9" s="155">
        <v>875</v>
      </c>
      <c r="H9" s="155">
        <v>5039</v>
      </c>
      <c r="I9" s="43">
        <v>1079</v>
      </c>
    </row>
    <row r="10" spans="1:9" ht="12.75">
      <c r="A10" s="134">
        <v>5</v>
      </c>
      <c r="B10" s="522" t="s">
        <v>758</v>
      </c>
      <c r="C10" s="516">
        <v>278</v>
      </c>
      <c r="D10" s="519">
        <v>1298</v>
      </c>
      <c r="E10" s="516">
        <v>1720</v>
      </c>
      <c r="F10" s="519">
        <v>2052</v>
      </c>
      <c r="G10" s="520">
        <v>837</v>
      </c>
      <c r="H10" s="520">
        <v>6034</v>
      </c>
      <c r="I10" s="516">
        <v>1084</v>
      </c>
    </row>
    <row r="11" spans="1:9" ht="12.75">
      <c r="A11" s="111">
        <v>6</v>
      </c>
      <c r="B11" s="47" t="s">
        <v>759</v>
      </c>
      <c r="C11" s="43">
        <v>331</v>
      </c>
      <c r="D11" s="46">
        <v>1275</v>
      </c>
      <c r="E11" s="43">
        <v>1910</v>
      </c>
      <c r="F11" s="46">
        <v>2439</v>
      </c>
      <c r="G11" s="155">
        <v>925</v>
      </c>
      <c r="H11" s="155">
        <v>6285</v>
      </c>
      <c r="I11" s="43">
        <v>946</v>
      </c>
    </row>
    <row r="12" spans="1:9" ht="12.75">
      <c r="A12" s="111">
        <v>7</v>
      </c>
      <c r="B12" s="47" t="s">
        <v>760</v>
      </c>
      <c r="C12" s="43">
        <v>363</v>
      </c>
      <c r="D12" s="46">
        <v>1340</v>
      </c>
      <c r="E12" s="43">
        <v>1986</v>
      </c>
      <c r="F12" s="46">
        <v>2581</v>
      </c>
      <c r="G12" s="155">
        <v>1001</v>
      </c>
      <c r="H12" s="155">
        <v>6399</v>
      </c>
      <c r="I12" s="43">
        <v>1047</v>
      </c>
    </row>
    <row r="13" spans="1:9" ht="12.75">
      <c r="A13" s="111">
        <v>8</v>
      </c>
      <c r="B13" s="47" t="s">
        <v>761</v>
      </c>
      <c r="C13" s="43">
        <v>383</v>
      </c>
      <c r="D13" s="46">
        <v>1423</v>
      </c>
      <c r="E13" s="43">
        <v>2120</v>
      </c>
      <c r="F13" s="46">
        <v>2450</v>
      </c>
      <c r="G13" s="155">
        <v>1077</v>
      </c>
      <c r="H13" s="155">
        <v>7129</v>
      </c>
      <c r="I13" s="43">
        <v>1224</v>
      </c>
    </row>
    <row r="14" spans="1:9" ht="12.75">
      <c r="A14" s="111">
        <v>9</v>
      </c>
      <c r="B14" s="47" t="s">
        <v>762</v>
      </c>
      <c r="C14" s="43">
        <v>403</v>
      </c>
      <c r="D14" s="46">
        <v>1515</v>
      </c>
      <c r="E14" s="43">
        <v>2262</v>
      </c>
      <c r="F14" s="46">
        <v>2514</v>
      </c>
      <c r="G14" s="155">
        <v>1177</v>
      </c>
      <c r="H14" s="155">
        <v>7350</v>
      </c>
      <c r="I14" s="43">
        <v>1227</v>
      </c>
    </row>
    <row r="15" spans="1:9" ht="12.75">
      <c r="A15" s="134">
        <v>10</v>
      </c>
      <c r="B15" s="522" t="s">
        <v>763</v>
      </c>
      <c r="C15" s="516">
        <v>406</v>
      </c>
      <c r="D15" s="519">
        <v>1512</v>
      </c>
      <c r="E15" s="516">
        <v>2415</v>
      </c>
      <c r="F15" s="519">
        <v>2539</v>
      </c>
      <c r="G15" s="520">
        <v>1104</v>
      </c>
      <c r="H15" s="520">
        <v>7975</v>
      </c>
      <c r="I15" s="516">
        <v>1230</v>
      </c>
    </row>
    <row r="16" spans="1:9" ht="12.75">
      <c r="A16" s="111">
        <v>11</v>
      </c>
      <c r="B16" s="47" t="s">
        <v>698</v>
      </c>
      <c r="C16" s="43">
        <v>366</v>
      </c>
      <c r="D16" s="46">
        <v>1519</v>
      </c>
      <c r="E16" s="43">
        <v>2115</v>
      </c>
      <c r="F16" s="46">
        <v>2396</v>
      </c>
      <c r="G16" s="155">
        <v>1001</v>
      </c>
      <c r="H16" s="155">
        <v>7371</v>
      </c>
      <c r="I16" s="43">
        <v>1108</v>
      </c>
    </row>
    <row r="17" spans="1:9" ht="12.75">
      <c r="A17" s="111">
        <v>12</v>
      </c>
      <c r="B17" s="47" t="s">
        <v>764</v>
      </c>
      <c r="C17" s="43">
        <v>410</v>
      </c>
      <c r="D17" s="46">
        <v>1614</v>
      </c>
      <c r="E17" s="43">
        <v>3004</v>
      </c>
      <c r="F17" s="46">
        <v>2907</v>
      </c>
      <c r="G17" s="155">
        <v>1009</v>
      </c>
      <c r="H17" s="155">
        <v>9042</v>
      </c>
      <c r="I17" s="43">
        <v>949</v>
      </c>
    </row>
    <row r="18" spans="1:9" ht="12.75">
      <c r="A18" s="111">
        <v>13</v>
      </c>
      <c r="B18" s="47" t="s">
        <v>765</v>
      </c>
      <c r="C18" s="43">
        <v>406</v>
      </c>
      <c r="D18" s="46">
        <v>1797</v>
      </c>
      <c r="E18" s="43">
        <v>2986</v>
      </c>
      <c r="F18" s="46">
        <v>3393</v>
      </c>
      <c r="G18" s="155">
        <v>1137</v>
      </c>
      <c r="H18" s="155">
        <v>9761</v>
      </c>
      <c r="I18" s="43">
        <v>1121</v>
      </c>
    </row>
    <row r="19" spans="1:9" ht="12.75">
      <c r="A19" s="111">
        <v>14</v>
      </c>
      <c r="B19" s="47" t="s">
        <v>766</v>
      </c>
      <c r="C19" s="43">
        <v>514</v>
      </c>
      <c r="D19" s="46">
        <v>1937</v>
      </c>
      <c r="E19" s="43">
        <v>3578</v>
      </c>
      <c r="F19" s="46">
        <v>3528</v>
      </c>
      <c r="G19" s="155">
        <v>1195</v>
      </c>
      <c r="H19" s="155">
        <v>10862</v>
      </c>
      <c r="I19" s="43">
        <v>1081</v>
      </c>
    </row>
    <row r="20" spans="1:9" ht="12.75">
      <c r="A20" s="134">
        <v>15</v>
      </c>
      <c r="B20" s="522" t="s">
        <v>767</v>
      </c>
      <c r="C20" s="516">
        <v>596</v>
      </c>
      <c r="D20" s="519">
        <v>2144</v>
      </c>
      <c r="E20" s="516">
        <v>3470</v>
      </c>
      <c r="F20" s="519">
        <v>3364</v>
      </c>
      <c r="G20" s="520">
        <v>1297</v>
      </c>
      <c r="H20" s="520">
        <v>11086</v>
      </c>
      <c r="I20" s="516">
        <v>1253</v>
      </c>
    </row>
    <row r="21" spans="1:9" ht="12.75">
      <c r="A21" s="111">
        <v>16</v>
      </c>
      <c r="B21" s="47" t="s">
        <v>706</v>
      </c>
      <c r="C21" s="43">
        <v>867</v>
      </c>
      <c r="D21" s="46">
        <v>2309</v>
      </c>
      <c r="E21" s="43">
        <v>4955</v>
      </c>
      <c r="F21" s="46">
        <v>4030</v>
      </c>
      <c r="G21" s="155">
        <v>1519</v>
      </c>
      <c r="H21" s="155">
        <v>14624</v>
      </c>
      <c r="I21" s="43">
        <v>1177</v>
      </c>
    </row>
    <row r="22" spans="1:9" ht="12.75">
      <c r="A22" s="111">
        <v>17</v>
      </c>
      <c r="B22" s="47" t="s">
        <v>768</v>
      </c>
      <c r="C22" s="43">
        <v>995</v>
      </c>
      <c r="D22" s="46">
        <v>2515</v>
      </c>
      <c r="E22" s="43">
        <v>5437</v>
      </c>
      <c r="F22" s="46">
        <v>4912</v>
      </c>
      <c r="G22" s="155">
        <v>1553</v>
      </c>
      <c r="H22" s="155">
        <v>15450</v>
      </c>
      <c r="I22" s="43">
        <v>1172</v>
      </c>
    </row>
    <row r="23" spans="1:9" ht="12.75">
      <c r="A23" s="111">
        <v>18</v>
      </c>
      <c r="B23" s="47" t="s">
        <v>769</v>
      </c>
      <c r="C23" s="43">
        <v>1026</v>
      </c>
      <c r="D23" s="46">
        <v>2662</v>
      </c>
      <c r="E23" s="43">
        <v>5462</v>
      </c>
      <c r="F23" s="46">
        <v>5104</v>
      </c>
      <c r="G23" s="155">
        <v>1695</v>
      </c>
      <c r="H23" s="155">
        <v>16296</v>
      </c>
      <c r="I23" s="43">
        <v>1259</v>
      </c>
    </row>
    <row r="24" spans="1:9" ht="12.75">
      <c r="A24" s="111">
        <v>19</v>
      </c>
      <c r="B24" s="47" t="s">
        <v>770</v>
      </c>
      <c r="C24" s="43">
        <v>1034</v>
      </c>
      <c r="D24" s="46">
        <v>2822</v>
      </c>
      <c r="E24" s="43">
        <v>5378</v>
      </c>
      <c r="F24" s="46">
        <v>5201</v>
      </c>
      <c r="G24" s="155">
        <v>1753</v>
      </c>
      <c r="H24" s="155">
        <v>16656</v>
      </c>
      <c r="I24" s="43">
        <v>1468</v>
      </c>
    </row>
    <row r="25" spans="1:9" ht="12.75">
      <c r="A25" s="134">
        <v>20</v>
      </c>
      <c r="B25" s="522" t="s">
        <v>771</v>
      </c>
      <c r="C25" s="516">
        <v>1179</v>
      </c>
      <c r="D25" s="519">
        <v>3328</v>
      </c>
      <c r="E25" s="516">
        <v>5227</v>
      </c>
      <c r="F25" s="519">
        <v>5700</v>
      </c>
      <c r="G25" s="520">
        <v>1575</v>
      </c>
      <c r="H25" s="520">
        <v>17737</v>
      </c>
      <c r="I25" s="516">
        <v>1540</v>
      </c>
    </row>
    <row r="26" spans="1:9" ht="12.75">
      <c r="A26" s="111">
        <v>21</v>
      </c>
      <c r="B26" s="47" t="s">
        <v>699</v>
      </c>
      <c r="C26" s="43">
        <v>1221</v>
      </c>
      <c r="D26" s="46">
        <v>3552</v>
      </c>
      <c r="E26" s="43">
        <v>4859</v>
      </c>
      <c r="F26" s="46">
        <v>5471</v>
      </c>
      <c r="G26" s="155">
        <v>1801</v>
      </c>
      <c r="H26" s="155">
        <v>17185</v>
      </c>
      <c r="I26" s="43">
        <v>1509</v>
      </c>
    </row>
    <row r="27" spans="1:9" ht="12.75">
      <c r="A27" s="111">
        <v>22</v>
      </c>
      <c r="B27" s="47" t="s">
        <v>700</v>
      </c>
      <c r="C27" s="43">
        <v>1250</v>
      </c>
      <c r="D27" s="46">
        <v>3420</v>
      </c>
      <c r="E27" s="43">
        <v>4546</v>
      </c>
      <c r="F27" s="46">
        <v>5339</v>
      </c>
      <c r="G27" s="155">
        <v>1539</v>
      </c>
      <c r="H27" s="155">
        <v>17404</v>
      </c>
      <c r="I27" s="43">
        <v>1482</v>
      </c>
    </row>
    <row r="28" spans="1:9" ht="12.75">
      <c r="A28" s="111">
        <v>23</v>
      </c>
      <c r="B28" s="47" t="s">
        <v>701</v>
      </c>
      <c r="C28" s="43">
        <v>1249</v>
      </c>
      <c r="D28" s="46">
        <v>3709</v>
      </c>
      <c r="E28" s="43">
        <v>4586</v>
      </c>
      <c r="F28" s="46">
        <v>5199</v>
      </c>
      <c r="G28" s="155">
        <v>1636</v>
      </c>
      <c r="H28" s="155">
        <v>18289</v>
      </c>
      <c r="I28" s="43">
        <v>1453</v>
      </c>
    </row>
    <row r="29" spans="1:9" ht="12.75">
      <c r="A29" s="111">
        <v>24</v>
      </c>
      <c r="B29" s="47" t="s">
        <v>702</v>
      </c>
      <c r="C29" s="43">
        <v>1314</v>
      </c>
      <c r="D29" s="46">
        <v>3843</v>
      </c>
      <c r="E29" s="43">
        <v>4666</v>
      </c>
      <c r="F29" s="46">
        <v>5270</v>
      </c>
      <c r="G29" s="155">
        <v>1788</v>
      </c>
      <c r="H29" s="155">
        <v>18809</v>
      </c>
      <c r="I29" s="43">
        <v>1474</v>
      </c>
    </row>
    <row r="30" spans="1:9" ht="12.75">
      <c r="A30" s="134">
        <v>25</v>
      </c>
      <c r="B30" s="515" t="s">
        <v>703</v>
      </c>
      <c r="C30" s="518">
        <v>1432</v>
      </c>
      <c r="D30" s="517">
        <v>4129</v>
      </c>
      <c r="E30" s="516">
        <v>5662</v>
      </c>
      <c r="F30" s="519">
        <v>5261</v>
      </c>
      <c r="G30" s="520">
        <v>1968</v>
      </c>
      <c r="H30" s="520">
        <v>19593</v>
      </c>
      <c r="I30" s="518">
        <v>1364</v>
      </c>
    </row>
    <row r="31" spans="1:9" ht="12.75">
      <c r="A31" s="111">
        <v>26</v>
      </c>
      <c r="B31" s="42" t="s">
        <v>718</v>
      </c>
      <c r="C31" s="41">
        <v>1539</v>
      </c>
      <c r="D31" s="44">
        <v>4462</v>
      </c>
      <c r="E31" s="43">
        <v>5975</v>
      </c>
      <c r="F31" s="46">
        <v>5267</v>
      </c>
      <c r="G31" s="155">
        <v>2127</v>
      </c>
      <c r="H31" s="155">
        <v>20661</v>
      </c>
      <c r="I31" s="41">
        <v>1351</v>
      </c>
    </row>
    <row r="32" spans="1:9" ht="12.75">
      <c r="A32" s="111">
        <v>27</v>
      </c>
      <c r="B32" s="42" t="s">
        <v>710</v>
      </c>
      <c r="C32" s="41">
        <v>1598</v>
      </c>
      <c r="D32" s="44">
        <v>4704</v>
      </c>
      <c r="E32" s="43">
        <v>6123</v>
      </c>
      <c r="F32" s="46">
        <v>6236</v>
      </c>
      <c r="G32" s="155">
        <v>2119</v>
      </c>
      <c r="H32" s="155">
        <v>22202</v>
      </c>
      <c r="I32" s="41">
        <v>1286</v>
      </c>
    </row>
    <row r="33" spans="1:9" ht="12.75">
      <c r="A33" s="111">
        <v>28</v>
      </c>
      <c r="B33" s="42" t="s">
        <v>723</v>
      </c>
      <c r="C33" s="41">
        <v>1666</v>
      </c>
      <c r="D33" s="44">
        <v>4849</v>
      </c>
      <c r="E33" s="43">
        <v>6103</v>
      </c>
      <c r="F33" s="46">
        <v>6701</v>
      </c>
      <c r="G33" s="155">
        <v>2147</v>
      </c>
      <c r="H33" s="155">
        <v>23354</v>
      </c>
      <c r="I33" s="41">
        <v>1246</v>
      </c>
    </row>
    <row r="34" spans="1:9" ht="12.75">
      <c r="A34" s="111">
        <v>29</v>
      </c>
      <c r="B34" s="42" t="s">
        <v>727</v>
      </c>
      <c r="C34" s="41">
        <v>1724</v>
      </c>
      <c r="D34" s="44">
        <v>5573</v>
      </c>
      <c r="E34" s="43">
        <v>6081</v>
      </c>
      <c r="F34" s="46">
        <v>5341</v>
      </c>
      <c r="G34" s="155">
        <v>2289</v>
      </c>
      <c r="H34" s="155">
        <v>26716</v>
      </c>
      <c r="I34" s="41">
        <v>1336</v>
      </c>
    </row>
    <row r="35" spans="1:9" ht="12.75">
      <c r="A35" s="134">
        <v>30</v>
      </c>
      <c r="B35" s="518" t="s">
        <v>794</v>
      </c>
      <c r="C35" s="513">
        <v>2487</v>
      </c>
      <c r="D35" s="517">
        <v>6232</v>
      </c>
      <c r="E35" s="516">
        <v>8170</v>
      </c>
      <c r="F35" s="519">
        <v>5735</v>
      </c>
      <c r="G35" s="520">
        <v>2292</v>
      </c>
      <c r="H35" s="520">
        <v>34793</v>
      </c>
      <c r="I35" s="518">
        <v>1624</v>
      </c>
    </row>
    <row r="36" spans="1:9" ht="12.75">
      <c r="A36" s="111">
        <v>31</v>
      </c>
      <c r="B36" s="41" t="s">
        <v>822</v>
      </c>
      <c r="C36" s="133">
        <v>4088</v>
      </c>
      <c r="D36" s="45">
        <v>8070</v>
      </c>
      <c r="E36" s="48">
        <v>9908</v>
      </c>
      <c r="F36" s="48">
        <v>8714</v>
      </c>
      <c r="G36" s="46">
        <v>2513</v>
      </c>
      <c r="H36" s="199">
        <v>39052</v>
      </c>
      <c r="I36" s="41">
        <v>1481</v>
      </c>
    </row>
    <row r="37" spans="1:9" ht="12.75">
      <c r="A37" s="111">
        <v>32</v>
      </c>
      <c r="B37" s="133" t="s">
        <v>832</v>
      </c>
      <c r="C37" s="72">
        <v>4778</v>
      </c>
      <c r="D37" s="72">
        <v>9699</v>
      </c>
      <c r="E37" s="72">
        <v>9180</v>
      </c>
      <c r="F37" s="72">
        <v>9681</v>
      </c>
      <c r="G37" s="72">
        <v>2595</v>
      </c>
      <c r="H37" s="398">
        <v>39899</v>
      </c>
      <c r="I37" s="72">
        <v>1703</v>
      </c>
    </row>
    <row r="38" spans="1:9" ht="12.75">
      <c r="A38" s="111">
        <v>33</v>
      </c>
      <c r="B38" s="133" t="s">
        <v>866</v>
      </c>
      <c r="C38" s="72">
        <v>4903</v>
      </c>
      <c r="D38" s="72">
        <v>10361</v>
      </c>
      <c r="E38" s="72">
        <v>9650</v>
      </c>
      <c r="F38" s="72">
        <v>10028</v>
      </c>
      <c r="G38" s="396">
        <v>3053</v>
      </c>
      <c r="H38" s="398">
        <v>40207</v>
      </c>
      <c r="I38" s="72">
        <v>2079</v>
      </c>
    </row>
    <row r="39" spans="1:9" ht="12.75">
      <c r="A39" s="111">
        <v>34</v>
      </c>
      <c r="B39" s="45" t="s">
        <v>886</v>
      </c>
      <c r="C39" s="72">
        <v>5348</v>
      </c>
      <c r="D39" s="72">
        <v>10999</v>
      </c>
      <c r="E39" s="72">
        <v>11317</v>
      </c>
      <c r="F39" s="72">
        <v>10187</v>
      </c>
      <c r="G39" s="396">
        <v>4289</v>
      </c>
      <c r="H39" s="398">
        <v>43316</v>
      </c>
      <c r="I39" s="72">
        <v>1659</v>
      </c>
    </row>
    <row r="40" spans="1:9" ht="12.75">
      <c r="A40" s="111">
        <v>35</v>
      </c>
      <c r="B40" s="133" t="s">
        <v>897</v>
      </c>
      <c r="C40" s="72">
        <v>5570</v>
      </c>
      <c r="D40" s="72">
        <v>11057</v>
      </c>
      <c r="E40" s="72">
        <v>14100</v>
      </c>
      <c r="F40" s="72">
        <v>9298</v>
      </c>
      <c r="G40" s="396">
        <v>5201</v>
      </c>
      <c r="H40" s="398">
        <v>45903</v>
      </c>
      <c r="I40" s="72">
        <v>1546</v>
      </c>
    </row>
    <row r="41" spans="1:9" ht="12.75">
      <c r="A41" s="113">
        <v>36</v>
      </c>
      <c r="B41" s="559" t="s">
        <v>914</v>
      </c>
      <c r="C41" s="557">
        <v>5525</v>
      </c>
      <c r="D41" s="557">
        <v>10502</v>
      </c>
      <c r="E41" s="557">
        <v>14509</v>
      </c>
      <c r="F41" s="557">
        <v>9078</v>
      </c>
      <c r="G41" s="558">
        <v>6196</v>
      </c>
      <c r="H41" s="514">
        <v>47572</v>
      </c>
      <c r="I41" s="557">
        <v>923</v>
      </c>
    </row>
    <row r="42" spans="1:9" ht="12.75">
      <c r="A42" s="111">
        <v>37</v>
      </c>
      <c r="B42" s="133" t="s">
        <v>1028</v>
      </c>
      <c r="C42" s="394">
        <v>6315</v>
      </c>
      <c r="D42" s="394">
        <v>12539</v>
      </c>
      <c r="E42" s="394">
        <v>16660</v>
      </c>
      <c r="F42" s="394">
        <v>8491</v>
      </c>
      <c r="G42" s="396">
        <v>7805</v>
      </c>
      <c r="H42" s="398">
        <v>53465</v>
      </c>
      <c r="I42" s="394">
        <v>803</v>
      </c>
    </row>
    <row r="43" spans="1:9" ht="12.75">
      <c r="A43" s="111">
        <v>38</v>
      </c>
      <c r="B43" s="133" t="s">
        <v>1124</v>
      </c>
      <c r="C43" s="394">
        <v>6732</v>
      </c>
      <c r="D43" s="394">
        <v>14167</v>
      </c>
      <c r="E43" s="394">
        <v>16440</v>
      </c>
      <c r="F43" s="394">
        <v>7794</v>
      </c>
      <c r="G43" s="396">
        <v>9107</v>
      </c>
      <c r="H43" s="398">
        <v>58361</v>
      </c>
      <c r="I43" s="394">
        <v>671</v>
      </c>
    </row>
    <row r="44" spans="1:9" ht="12.75">
      <c r="A44" s="134">
        <v>39</v>
      </c>
      <c r="B44" s="393" t="s">
        <v>1199</v>
      </c>
      <c r="C44" s="395">
        <v>6996</v>
      </c>
      <c r="D44" s="395">
        <v>16020</v>
      </c>
      <c r="E44" s="395">
        <v>14826</v>
      </c>
      <c r="F44" s="395">
        <v>8223</v>
      </c>
      <c r="G44" s="397">
        <v>8071</v>
      </c>
      <c r="H44" s="399">
        <v>62889</v>
      </c>
      <c r="I44" s="395">
        <v>606</v>
      </c>
    </row>
    <row r="45" spans="1:9" ht="12.75">
      <c r="A45" s="39" t="s">
        <v>911</v>
      </c>
      <c r="B45" s="39"/>
      <c r="I45" s="39" t="s">
        <v>1180</v>
      </c>
    </row>
    <row r="46" spans="1:2" ht="12.75">
      <c r="A46" s="39" t="s">
        <v>869</v>
      </c>
      <c r="B46" s="39"/>
    </row>
    <row r="47" spans="1:2" ht="12.75">
      <c r="A47" s="39" t="s">
        <v>868</v>
      </c>
      <c r="B47" s="39"/>
    </row>
    <row r="48" spans="1:2" ht="12.75">
      <c r="A48" s="323" t="s">
        <v>1181</v>
      </c>
      <c r="B48" s="39" t="s">
        <v>1171</v>
      </c>
    </row>
    <row r="49" ht="12.75">
      <c r="E49" s="39">
        <v>119</v>
      </c>
    </row>
    <row r="50" spans="1:9" ht="15">
      <c r="A50" s="1121" t="s">
        <v>277</v>
      </c>
      <c r="B50" s="1121"/>
      <c r="C50" s="1121"/>
      <c r="D50" s="1121"/>
      <c r="E50" s="1121"/>
      <c r="F50" s="1121"/>
      <c r="G50" s="1121"/>
      <c r="H50" s="1121"/>
      <c r="I50" s="1121"/>
    </row>
    <row r="51" spans="1:9" ht="12.75">
      <c r="A51" s="80"/>
      <c r="B51" s="80"/>
      <c r="C51" s="80"/>
      <c r="D51" s="80"/>
      <c r="E51" s="80"/>
      <c r="F51" s="80"/>
      <c r="G51" s="80"/>
      <c r="H51" s="80"/>
      <c r="I51" s="80"/>
    </row>
    <row r="52" spans="7:9" ht="12.75">
      <c r="G52" s="1195" t="s">
        <v>798</v>
      </c>
      <c r="H52" s="1195"/>
      <c r="I52" s="1195"/>
    </row>
    <row r="53" spans="1:9" s="40" customFormat="1" ht="25.5" customHeight="1">
      <c r="A53" s="1296" t="s">
        <v>804</v>
      </c>
      <c r="B53" s="1299" t="s">
        <v>712</v>
      </c>
      <c r="C53" s="1300"/>
      <c r="D53" s="1093" t="s">
        <v>772</v>
      </c>
      <c r="E53" s="1199"/>
      <c r="F53" s="1199"/>
      <c r="G53" s="1094"/>
      <c r="H53" s="1129" t="s">
        <v>773</v>
      </c>
      <c r="I53" s="70" t="s">
        <v>213</v>
      </c>
    </row>
    <row r="54" spans="1:9" s="40" customFormat="1" ht="42" customHeight="1">
      <c r="A54" s="1297"/>
      <c r="B54" s="1301"/>
      <c r="C54" s="1302"/>
      <c r="D54" s="70" t="s">
        <v>774</v>
      </c>
      <c r="E54" s="70" t="s">
        <v>775</v>
      </c>
      <c r="F54" s="68" t="s">
        <v>855</v>
      </c>
      <c r="G54" s="70" t="s">
        <v>776</v>
      </c>
      <c r="H54" s="1305"/>
      <c r="I54" s="71"/>
    </row>
    <row r="55" spans="1:9" s="152" customFormat="1" ht="12.75" customHeight="1">
      <c r="A55" s="78">
        <v>1</v>
      </c>
      <c r="B55" s="1294">
        <v>2</v>
      </c>
      <c r="C55" s="1295"/>
      <c r="D55" s="99">
        <v>10</v>
      </c>
      <c r="E55" s="78">
        <v>11</v>
      </c>
      <c r="F55" s="99">
        <v>12</v>
      </c>
      <c r="G55" s="78">
        <v>13</v>
      </c>
      <c r="H55" s="327">
        <v>14</v>
      </c>
      <c r="I55" s="65">
        <v>15</v>
      </c>
    </row>
    <row r="56" spans="1:9" s="105" customFormat="1" ht="21.75" customHeight="1">
      <c r="A56" s="113">
        <v>1</v>
      </c>
      <c r="B56" s="157" t="s">
        <v>751</v>
      </c>
      <c r="C56" s="106"/>
      <c r="D56" s="107">
        <v>4090</v>
      </c>
      <c r="E56" s="108">
        <v>231</v>
      </c>
      <c r="F56" s="109">
        <v>151</v>
      </c>
      <c r="G56" s="108">
        <v>805</v>
      </c>
      <c r="H56" s="157">
        <v>501</v>
      </c>
      <c r="I56" s="109">
        <v>17110</v>
      </c>
    </row>
    <row r="57" spans="1:9" ht="12.75">
      <c r="A57" s="111">
        <v>2</v>
      </c>
      <c r="B57" s="155" t="s">
        <v>752</v>
      </c>
      <c r="C57" s="72"/>
      <c r="D57" s="48">
        <v>4098</v>
      </c>
      <c r="E57" s="46">
        <v>140</v>
      </c>
      <c r="F57" s="43">
        <v>142</v>
      </c>
      <c r="G57" s="46">
        <v>1009</v>
      </c>
      <c r="H57" s="155">
        <v>999</v>
      </c>
      <c r="I57" s="43">
        <v>18639</v>
      </c>
    </row>
    <row r="58" spans="1:9" ht="12.75">
      <c r="A58" s="111">
        <v>3</v>
      </c>
      <c r="B58" s="155" t="s">
        <v>754</v>
      </c>
      <c r="C58" s="72"/>
      <c r="D58" s="48">
        <v>3688</v>
      </c>
      <c r="E58" s="46">
        <v>304</v>
      </c>
      <c r="F58" s="43">
        <v>132</v>
      </c>
      <c r="G58" s="46">
        <v>1109</v>
      </c>
      <c r="H58" s="155">
        <v>267</v>
      </c>
      <c r="I58" s="43">
        <v>17860</v>
      </c>
    </row>
    <row r="59" spans="1:9" ht="12.75">
      <c r="A59" s="111">
        <v>4</v>
      </c>
      <c r="B59" s="155" t="s">
        <v>756</v>
      </c>
      <c r="C59" s="72"/>
      <c r="D59" s="48">
        <v>3931</v>
      </c>
      <c r="E59" s="46">
        <v>318</v>
      </c>
      <c r="F59" s="43">
        <v>131</v>
      </c>
      <c r="G59" s="46">
        <v>1093</v>
      </c>
      <c r="H59" s="155">
        <v>1072</v>
      </c>
      <c r="I59" s="43">
        <v>19495</v>
      </c>
    </row>
    <row r="60" spans="1:9" ht="12.75">
      <c r="A60" s="134">
        <v>5</v>
      </c>
      <c r="B60" s="520" t="s">
        <v>758</v>
      </c>
      <c r="C60" s="406"/>
      <c r="D60" s="49">
        <v>4243</v>
      </c>
      <c r="E60" s="519">
        <v>387</v>
      </c>
      <c r="F60" s="516">
        <v>137</v>
      </c>
      <c r="G60" s="519">
        <v>873</v>
      </c>
      <c r="H60" s="520">
        <v>668</v>
      </c>
      <c r="I60" s="516">
        <v>19611</v>
      </c>
    </row>
    <row r="61" spans="1:9" ht="12.75">
      <c r="A61" s="111">
        <v>6</v>
      </c>
      <c r="B61" s="155" t="s">
        <v>759</v>
      </c>
      <c r="C61" s="72"/>
      <c r="D61" s="48">
        <v>5083</v>
      </c>
      <c r="E61" s="46">
        <v>342</v>
      </c>
      <c r="F61" s="43">
        <v>160</v>
      </c>
      <c r="G61" s="46">
        <v>697</v>
      </c>
      <c r="H61" s="155">
        <v>436</v>
      </c>
      <c r="I61" s="43">
        <v>20829</v>
      </c>
    </row>
    <row r="62" spans="1:9" ht="12.75">
      <c r="A62" s="111">
        <v>7</v>
      </c>
      <c r="B62" s="155" t="s">
        <v>760</v>
      </c>
      <c r="C62" s="72"/>
      <c r="D62" s="48">
        <v>4728</v>
      </c>
      <c r="E62" s="46">
        <v>368</v>
      </c>
      <c r="F62" s="43">
        <v>163</v>
      </c>
      <c r="G62" s="46">
        <v>945</v>
      </c>
      <c r="H62" s="155">
        <v>511</v>
      </c>
      <c r="I62" s="43">
        <v>21432</v>
      </c>
    </row>
    <row r="63" spans="1:9" ht="12.75">
      <c r="A63" s="111">
        <v>8</v>
      </c>
      <c r="B63" s="155" t="s">
        <v>761</v>
      </c>
      <c r="C63" s="72"/>
      <c r="D63" s="48">
        <v>5332</v>
      </c>
      <c r="E63" s="46">
        <v>413</v>
      </c>
      <c r="F63" s="43">
        <v>155</v>
      </c>
      <c r="G63" s="46">
        <v>992</v>
      </c>
      <c r="H63" s="155">
        <v>521</v>
      </c>
      <c r="I63" s="43">
        <v>23219</v>
      </c>
    </row>
    <row r="64" spans="1:9" ht="12.75">
      <c r="A64" s="111">
        <v>9</v>
      </c>
      <c r="B64" s="155" t="s">
        <v>762</v>
      </c>
      <c r="C64" s="72"/>
      <c r="D64" s="48">
        <v>5644</v>
      </c>
      <c r="E64" s="46">
        <v>490</v>
      </c>
      <c r="F64" s="43">
        <v>122</v>
      </c>
      <c r="G64" s="46">
        <v>962</v>
      </c>
      <c r="H64" s="155">
        <v>527</v>
      </c>
      <c r="I64" s="43">
        <v>24193</v>
      </c>
    </row>
    <row r="65" spans="1:9" ht="12.75">
      <c r="A65" s="134">
        <v>10</v>
      </c>
      <c r="B65" s="520" t="s">
        <v>763</v>
      </c>
      <c r="C65" s="406"/>
      <c r="D65" s="49">
        <v>6351</v>
      </c>
      <c r="E65" s="519">
        <v>487</v>
      </c>
      <c r="F65" s="516">
        <v>99</v>
      </c>
      <c r="G65" s="519">
        <v>1103</v>
      </c>
      <c r="H65" s="520">
        <v>573</v>
      </c>
      <c r="I65" s="516">
        <v>25794</v>
      </c>
    </row>
    <row r="66" spans="1:9" ht="12.75">
      <c r="A66" s="111">
        <v>11</v>
      </c>
      <c r="B66" s="155" t="s">
        <v>698</v>
      </c>
      <c r="C66" s="72"/>
      <c r="D66" s="48">
        <v>6120</v>
      </c>
      <c r="E66" s="46">
        <v>426</v>
      </c>
      <c r="F66" s="43">
        <v>86</v>
      </c>
      <c r="G66" s="46">
        <v>1082</v>
      </c>
      <c r="H66" s="155">
        <v>533</v>
      </c>
      <c r="I66" s="43">
        <v>24123</v>
      </c>
    </row>
    <row r="67" spans="1:9" ht="12.75">
      <c r="A67" s="111">
        <v>12</v>
      </c>
      <c r="B67" s="155" t="s">
        <v>764</v>
      </c>
      <c r="C67" s="72"/>
      <c r="D67" s="48">
        <v>6908</v>
      </c>
      <c r="E67" s="46">
        <v>407</v>
      </c>
      <c r="F67" s="43">
        <v>141</v>
      </c>
      <c r="G67" s="46">
        <v>1298</v>
      </c>
      <c r="H67" s="155">
        <v>493</v>
      </c>
      <c r="I67" s="43">
        <v>28182</v>
      </c>
    </row>
    <row r="68" spans="1:9" ht="12.75">
      <c r="A68" s="111">
        <v>13</v>
      </c>
      <c r="B68" s="155" t="s">
        <v>765</v>
      </c>
      <c r="C68" s="72"/>
      <c r="D68" s="48">
        <v>7964</v>
      </c>
      <c r="E68" s="46">
        <v>434</v>
      </c>
      <c r="F68" s="43">
        <v>149</v>
      </c>
      <c r="G68" s="46">
        <v>1397</v>
      </c>
      <c r="H68" s="155">
        <v>528</v>
      </c>
      <c r="I68" s="43">
        <v>31073</v>
      </c>
    </row>
    <row r="69" spans="1:9" ht="12.75">
      <c r="A69" s="111">
        <v>14</v>
      </c>
      <c r="B69" s="155" t="s">
        <v>766</v>
      </c>
      <c r="C69" s="72"/>
      <c r="D69" s="48">
        <v>8000</v>
      </c>
      <c r="E69" s="46">
        <v>470</v>
      </c>
      <c r="F69" s="43">
        <v>136</v>
      </c>
      <c r="G69" s="46">
        <v>1069</v>
      </c>
      <c r="H69" s="155">
        <v>556</v>
      </c>
      <c r="I69" s="43">
        <v>32926</v>
      </c>
    </row>
    <row r="70" spans="1:9" ht="12.75">
      <c r="A70" s="134">
        <v>15</v>
      </c>
      <c r="B70" s="520" t="s">
        <v>767</v>
      </c>
      <c r="C70" s="406"/>
      <c r="D70" s="49">
        <v>7886</v>
      </c>
      <c r="E70" s="519">
        <v>414</v>
      </c>
      <c r="F70" s="516">
        <v>181</v>
      </c>
      <c r="G70" s="519">
        <v>944</v>
      </c>
      <c r="H70" s="520">
        <v>601</v>
      </c>
      <c r="I70" s="516">
        <v>33236</v>
      </c>
    </row>
    <row r="71" spans="1:9" ht="12.75">
      <c r="A71" s="111">
        <v>16</v>
      </c>
      <c r="B71" s="155" t="s">
        <v>706</v>
      </c>
      <c r="C71" s="72"/>
      <c r="D71" s="48">
        <v>7955</v>
      </c>
      <c r="E71" s="46">
        <v>501</v>
      </c>
      <c r="F71" s="43">
        <v>192</v>
      </c>
      <c r="G71" s="46">
        <v>1107</v>
      </c>
      <c r="H71" s="155">
        <v>645</v>
      </c>
      <c r="I71" s="43">
        <v>39881</v>
      </c>
    </row>
    <row r="72" spans="1:9" ht="12.75">
      <c r="A72" s="111">
        <v>17</v>
      </c>
      <c r="B72" s="155" t="s">
        <v>768</v>
      </c>
      <c r="C72" s="72"/>
      <c r="D72" s="48">
        <v>8011</v>
      </c>
      <c r="E72" s="46">
        <v>491</v>
      </c>
      <c r="F72" s="43">
        <v>264</v>
      </c>
      <c r="G72" s="46">
        <v>1224</v>
      </c>
      <c r="H72" s="155">
        <v>737</v>
      </c>
      <c r="I72" s="43">
        <v>42761</v>
      </c>
    </row>
    <row r="73" spans="1:9" ht="12.75">
      <c r="A73" s="111">
        <v>18</v>
      </c>
      <c r="B73" s="46" t="s">
        <v>769</v>
      </c>
      <c r="C73" s="72"/>
      <c r="D73" s="48">
        <v>8466</v>
      </c>
      <c r="E73" s="46">
        <v>478</v>
      </c>
      <c r="F73" s="43">
        <v>257</v>
      </c>
      <c r="G73" s="46">
        <v>1370</v>
      </c>
      <c r="H73" s="155">
        <v>653</v>
      </c>
      <c r="I73" s="43">
        <v>44728</v>
      </c>
    </row>
    <row r="74" spans="1:9" ht="12.75">
      <c r="A74" s="111">
        <v>19</v>
      </c>
      <c r="B74" s="46" t="s">
        <v>770</v>
      </c>
      <c r="C74" s="135"/>
      <c r="D74" s="43">
        <v>8171</v>
      </c>
      <c r="E74" s="46">
        <v>497</v>
      </c>
      <c r="F74" s="43">
        <v>275</v>
      </c>
      <c r="G74" s="46">
        <v>1548</v>
      </c>
      <c r="H74" s="155">
        <v>896</v>
      </c>
      <c r="I74" s="43">
        <v>45699</v>
      </c>
    </row>
    <row r="75" spans="1:9" ht="12.75">
      <c r="A75" s="134">
        <v>20</v>
      </c>
      <c r="B75" s="519" t="s">
        <v>771</v>
      </c>
      <c r="C75" s="523"/>
      <c r="D75" s="516">
        <v>8952</v>
      </c>
      <c r="E75" s="519">
        <v>547</v>
      </c>
      <c r="F75" s="516">
        <v>275</v>
      </c>
      <c r="G75" s="519">
        <v>1671</v>
      </c>
      <c r="H75" s="520">
        <v>959</v>
      </c>
      <c r="I75" s="516">
        <v>48690</v>
      </c>
    </row>
    <row r="76" spans="1:9" ht="12.75">
      <c r="A76" s="111">
        <v>21</v>
      </c>
      <c r="B76" s="46" t="s">
        <v>699</v>
      </c>
      <c r="C76" s="135"/>
      <c r="D76" s="43">
        <v>9429</v>
      </c>
      <c r="E76" s="46">
        <v>561</v>
      </c>
      <c r="F76" s="43">
        <v>229</v>
      </c>
      <c r="G76" s="46">
        <v>1603</v>
      </c>
      <c r="H76" s="155">
        <v>1142</v>
      </c>
      <c r="I76" s="43">
        <v>48562</v>
      </c>
    </row>
    <row r="77" spans="1:9" ht="12.75">
      <c r="A77" s="111">
        <v>22</v>
      </c>
      <c r="B77" s="46" t="s">
        <v>700</v>
      </c>
      <c r="C77" s="135"/>
      <c r="D77" s="43">
        <v>9637</v>
      </c>
      <c r="E77" s="46">
        <v>390</v>
      </c>
      <c r="F77" s="43">
        <v>216</v>
      </c>
      <c r="G77" s="46">
        <v>1710</v>
      </c>
      <c r="H77" s="155">
        <v>1416</v>
      </c>
      <c r="I77" s="43">
        <v>48349</v>
      </c>
    </row>
    <row r="78" spans="1:9" ht="12.75">
      <c r="A78" s="111">
        <v>23</v>
      </c>
      <c r="B78" s="46" t="s">
        <v>701</v>
      </c>
      <c r="C78" s="135"/>
      <c r="D78" s="43">
        <v>10403</v>
      </c>
      <c r="E78" s="46">
        <v>533</v>
      </c>
      <c r="F78" s="43">
        <v>221</v>
      </c>
      <c r="G78" s="46">
        <v>1862</v>
      </c>
      <c r="H78" s="155">
        <v>1219</v>
      </c>
      <c r="I78" s="43">
        <v>50359</v>
      </c>
    </row>
    <row r="79" spans="1:9" ht="12.75">
      <c r="A79" s="111">
        <v>24</v>
      </c>
      <c r="B79" s="46" t="s">
        <v>702</v>
      </c>
      <c r="C79" s="135"/>
      <c r="D79" s="43">
        <v>10304</v>
      </c>
      <c r="E79" s="46">
        <v>489</v>
      </c>
      <c r="F79" s="43">
        <v>233</v>
      </c>
      <c r="G79" s="46">
        <v>1874</v>
      </c>
      <c r="H79" s="155">
        <v>1020</v>
      </c>
      <c r="I79" s="43">
        <v>51084</v>
      </c>
    </row>
    <row r="80" spans="1:9" ht="12.75">
      <c r="A80" s="134">
        <v>25</v>
      </c>
      <c r="B80" s="519" t="s">
        <v>703</v>
      </c>
      <c r="C80" s="523"/>
      <c r="D80" s="516">
        <v>9822</v>
      </c>
      <c r="E80" s="519">
        <v>504</v>
      </c>
      <c r="F80" s="516">
        <v>259</v>
      </c>
      <c r="G80" s="519">
        <v>1845</v>
      </c>
      <c r="H80" s="520">
        <v>1088</v>
      </c>
      <c r="I80" s="516">
        <v>52927</v>
      </c>
    </row>
    <row r="81" spans="1:9" ht="12.75">
      <c r="A81" s="111">
        <v>26</v>
      </c>
      <c r="B81" s="46" t="s">
        <v>718</v>
      </c>
      <c r="C81" s="135"/>
      <c r="D81" s="43">
        <v>9579</v>
      </c>
      <c r="E81" s="46">
        <v>633</v>
      </c>
      <c r="F81" s="43">
        <v>256</v>
      </c>
      <c r="G81" s="46">
        <v>2032</v>
      </c>
      <c r="H81" s="155">
        <v>1199</v>
      </c>
      <c r="I81" s="43">
        <v>55081</v>
      </c>
    </row>
    <row r="82" spans="1:9" ht="12.75">
      <c r="A82" s="111">
        <v>27</v>
      </c>
      <c r="B82" s="46" t="s">
        <v>710</v>
      </c>
      <c r="C82" s="135"/>
      <c r="D82" s="43">
        <v>10298</v>
      </c>
      <c r="E82" s="46">
        <v>619</v>
      </c>
      <c r="F82" s="43">
        <v>246</v>
      </c>
      <c r="G82" s="46">
        <v>2283</v>
      </c>
      <c r="H82" s="155">
        <v>1291</v>
      </c>
      <c r="I82" s="43">
        <v>59005</v>
      </c>
    </row>
    <row r="83" spans="1:9" ht="12.75">
      <c r="A83" s="111">
        <v>28</v>
      </c>
      <c r="B83" s="46" t="s">
        <v>723</v>
      </c>
      <c r="C83" s="135"/>
      <c r="D83" s="43">
        <v>11080</v>
      </c>
      <c r="E83" s="46">
        <v>593</v>
      </c>
      <c r="F83" s="43">
        <v>282</v>
      </c>
      <c r="G83" s="46">
        <v>2158</v>
      </c>
      <c r="H83" s="155">
        <v>1129</v>
      </c>
      <c r="I83" s="43">
        <v>61308</v>
      </c>
    </row>
    <row r="84" spans="1:9" ht="12.75">
      <c r="A84" s="111">
        <v>29</v>
      </c>
      <c r="B84" s="46" t="s">
        <v>727</v>
      </c>
      <c r="C84" s="135"/>
      <c r="D84" s="43">
        <v>11030</v>
      </c>
      <c r="E84" s="46">
        <v>586</v>
      </c>
      <c r="F84" s="43">
        <v>286</v>
      </c>
      <c r="G84" s="46">
        <v>2419</v>
      </c>
      <c r="H84" s="155">
        <v>1163</v>
      </c>
      <c r="I84" s="43">
        <v>64544</v>
      </c>
    </row>
    <row r="85" spans="1:9" ht="12.75">
      <c r="A85" s="134">
        <v>30</v>
      </c>
      <c r="B85" s="519" t="s">
        <v>794</v>
      </c>
      <c r="C85" s="523"/>
      <c r="D85" s="516">
        <v>11352</v>
      </c>
      <c r="E85" s="519">
        <v>728</v>
      </c>
      <c r="F85" s="516">
        <v>465</v>
      </c>
      <c r="G85" s="519">
        <v>2485</v>
      </c>
      <c r="H85" s="520">
        <v>3048</v>
      </c>
      <c r="I85" s="516">
        <v>79411</v>
      </c>
    </row>
    <row r="86" spans="1:9" s="104" customFormat="1" ht="12.75" customHeight="1">
      <c r="A86" s="136">
        <v>31</v>
      </c>
      <c r="B86" s="156" t="s">
        <v>822</v>
      </c>
      <c r="C86" s="110"/>
      <c r="D86" s="24">
        <v>11392</v>
      </c>
      <c r="E86" s="135">
        <v>684</v>
      </c>
      <c r="F86" s="59">
        <v>2473</v>
      </c>
      <c r="G86" s="24">
        <v>2721</v>
      </c>
      <c r="H86" s="169">
        <v>4518</v>
      </c>
      <c r="I86" s="24">
        <v>95614</v>
      </c>
    </row>
    <row r="87" spans="1:9" ht="12.75">
      <c r="A87" s="111">
        <v>32</v>
      </c>
      <c r="B87" s="156" t="s">
        <v>832</v>
      </c>
      <c r="C87" s="135"/>
      <c r="D87" s="24">
        <v>12227</v>
      </c>
      <c r="E87" s="135">
        <v>651</v>
      </c>
      <c r="F87" s="24">
        <v>2784</v>
      </c>
      <c r="G87" s="24">
        <v>2561</v>
      </c>
      <c r="H87" s="169">
        <v>4246</v>
      </c>
      <c r="I87" s="24">
        <v>100004</v>
      </c>
    </row>
    <row r="88" spans="1:9" ht="12.75">
      <c r="A88" s="136">
        <v>33</v>
      </c>
      <c r="B88" s="156" t="s">
        <v>866</v>
      </c>
      <c r="C88" s="135"/>
      <c r="D88" s="24">
        <v>12167</v>
      </c>
      <c r="E88" s="200">
        <v>684</v>
      </c>
      <c r="F88" s="24">
        <v>2659</v>
      </c>
      <c r="G88" s="24">
        <v>2941</v>
      </c>
      <c r="H88" s="169">
        <v>5408</v>
      </c>
      <c r="I88" s="24">
        <v>104140</v>
      </c>
    </row>
    <row r="89" spans="1:9" ht="12.75">
      <c r="A89" s="136">
        <v>34</v>
      </c>
      <c r="B89" s="156" t="s">
        <v>886</v>
      </c>
      <c r="C89" s="135"/>
      <c r="D89" s="24">
        <v>13372</v>
      </c>
      <c r="E89" s="200">
        <v>666</v>
      </c>
      <c r="F89" s="24">
        <v>2743</v>
      </c>
      <c r="G89" s="24">
        <v>3397</v>
      </c>
      <c r="H89" s="169">
        <v>6170</v>
      </c>
      <c r="I89" s="24">
        <v>113463</v>
      </c>
    </row>
    <row r="90" spans="1:9" ht="12.75">
      <c r="A90" s="136">
        <v>35</v>
      </c>
      <c r="B90" s="156" t="s">
        <v>897</v>
      </c>
      <c r="C90" s="135"/>
      <c r="D90" s="24">
        <v>14970</v>
      </c>
      <c r="E90" s="200">
        <v>646</v>
      </c>
      <c r="F90" s="24">
        <v>3162</v>
      </c>
      <c r="G90" s="24">
        <v>3349</v>
      </c>
      <c r="H90" s="169">
        <v>3777</v>
      </c>
      <c r="I90" s="24">
        <v>118579</v>
      </c>
    </row>
    <row r="91" spans="1:9" ht="12.75">
      <c r="A91" s="560">
        <v>36</v>
      </c>
      <c r="B91" s="556" t="s">
        <v>914</v>
      </c>
      <c r="C91" s="452"/>
      <c r="D91" s="452">
        <v>14305</v>
      </c>
      <c r="E91" s="558">
        <v>677</v>
      </c>
      <c r="F91" s="452">
        <v>3182</v>
      </c>
      <c r="G91" s="557">
        <v>3576</v>
      </c>
      <c r="H91" s="452">
        <v>3705</v>
      </c>
      <c r="I91" s="452">
        <v>119750</v>
      </c>
    </row>
    <row r="92" spans="1:9" ht="12" customHeight="1">
      <c r="A92" s="136">
        <v>37</v>
      </c>
      <c r="B92" s="1292" t="s">
        <v>1123</v>
      </c>
      <c r="C92" s="1293"/>
      <c r="D92" s="72">
        <v>15697</v>
      </c>
      <c r="E92" s="396">
        <v>825</v>
      </c>
      <c r="F92" s="72">
        <v>3779</v>
      </c>
      <c r="G92" s="394">
        <v>3891</v>
      </c>
      <c r="H92" s="72">
        <v>4990</v>
      </c>
      <c r="I92" s="72">
        <v>135260</v>
      </c>
    </row>
    <row r="93" spans="1:9" ht="12" customHeight="1">
      <c r="A93" s="136">
        <v>38</v>
      </c>
      <c r="B93" s="1303" t="s">
        <v>1200</v>
      </c>
      <c r="C93" s="1304"/>
      <c r="D93" s="394">
        <v>15804</v>
      </c>
      <c r="E93" s="396">
        <v>881</v>
      </c>
      <c r="F93" s="394">
        <v>4129</v>
      </c>
      <c r="G93" s="394">
        <v>4507</v>
      </c>
      <c r="H93" s="394">
        <v>6337</v>
      </c>
      <c r="I93" s="394">
        <v>144930</v>
      </c>
    </row>
    <row r="94" spans="1:9" ht="12" customHeight="1">
      <c r="A94" s="112">
        <v>39</v>
      </c>
      <c r="B94" s="524" t="s">
        <v>1199</v>
      </c>
      <c r="C94" s="393"/>
      <c r="D94" s="395">
        <v>17684</v>
      </c>
      <c r="E94" s="397">
        <v>874</v>
      </c>
      <c r="F94" s="395">
        <v>4241</v>
      </c>
      <c r="G94" s="395">
        <v>4713</v>
      </c>
      <c r="H94" s="395">
        <v>5373</v>
      </c>
      <c r="I94" s="395">
        <v>150516</v>
      </c>
    </row>
    <row r="95" spans="1:2" ht="12.75">
      <c r="A95" s="39" t="s">
        <v>869</v>
      </c>
      <c r="B95" s="39"/>
    </row>
    <row r="96" spans="1:2" ht="12.75">
      <c r="A96" s="39" t="s">
        <v>868</v>
      </c>
      <c r="B96" s="39"/>
    </row>
    <row r="97" ht="12.75">
      <c r="A97" s="39" t="s">
        <v>870</v>
      </c>
    </row>
    <row r="98" spans="1:2" ht="12.75">
      <c r="A98" s="323" t="s">
        <v>900</v>
      </c>
      <c r="B98" s="39"/>
    </row>
    <row r="99" ht="12.75">
      <c r="E99" s="39">
        <v>120</v>
      </c>
    </row>
  </sheetData>
  <sheetProtection/>
  <mergeCells count="15">
    <mergeCell ref="B93:C93"/>
    <mergeCell ref="F3:I3"/>
    <mergeCell ref="H53:H54"/>
    <mergeCell ref="H2:I2"/>
    <mergeCell ref="C3:E3"/>
    <mergeCell ref="A1:I1"/>
    <mergeCell ref="B92:C92"/>
    <mergeCell ref="B55:C55"/>
    <mergeCell ref="A3:A4"/>
    <mergeCell ref="A53:A54"/>
    <mergeCell ref="A50:I50"/>
    <mergeCell ref="B3:B4"/>
    <mergeCell ref="B53:C54"/>
    <mergeCell ref="D53:G53"/>
    <mergeCell ref="G52:I52"/>
  </mergeCells>
  <printOptions horizontalCentered="1"/>
  <pageMargins left="0.7480314960629921" right="0.7480314960629921" top="0.984251968503937" bottom="0.55" header="0.5118110236220472" footer="0.5118110236220472"/>
  <pageSetup horizontalDpi="600" verticalDpi="600" orientation="portrait" paperSize="9" scale="94" r:id="rId1"/>
  <headerFooter alignWithMargins="0">
    <oddHeader>&amp;LENERGY</oddHeader>
    <oddFooter>&amp;C
</oddFooter>
  </headerFooter>
  <rowBreaks count="1" manualBreakCount="1">
    <brk id="49" max="8" man="1"/>
  </rowBreaks>
</worksheet>
</file>

<file path=xl/worksheets/sheet26.xml><?xml version="1.0" encoding="utf-8"?>
<worksheet xmlns="http://schemas.openxmlformats.org/spreadsheetml/2006/main" xmlns:r="http://schemas.openxmlformats.org/officeDocument/2006/relationships">
  <dimension ref="A1:J47"/>
  <sheetViews>
    <sheetView view="pageBreakPreview" zoomScale="60" zoomScalePageLayoutView="0" workbookViewId="0" topLeftCell="A1">
      <selection activeCell="A1" sqref="A1:I1"/>
    </sheetView>
  </sheetViews>
  <sheetFormatPr defaultColWidth="9.140625" defaultRowHeight="12.75"/>
  <cols>
    <col min="1" max="1" width="5.421875" style="39" customWidth="1"/>
    <col min="2" max="2" width="14.28125" style="39" customWidth="1"/>
    <col min="3" max="3" width="10.8515625" style="39" customWidth="1"/>
    <col min="4" max="4" width="11.8515625" style="39" customWidth="1"/>
    <col min="5" max="5" width="11.7109375" style="39" customWidth="1"/>
    <col min="6" max="6" width="11.8515625" style="39" customWidth="1"/>
    <col min="7" max="7" width="9.140625" style="39" customWidth="1"/>
    <col min="8" max="8" width="7.00390625" style="39" bestFit="1" customWidth="1"/>
    <col min="9" max="9" width="9.00390625" style="39" customWidth="1"/>
    <col min="10" max="10" width="3.421875" style="39" bestFit="1" customWidth="1"/>
    <col min="11" max="16384" width="9.140625" style="39" customWidth="1"/>
  </cols>
  <sheetData>
    <row r="1" spans="1:9" ht="15">
      <c r="A1" s="1121" t="s">
        <v>278</v>
      </c>
      <c r="B1" s="1121"/>
      <c r="C1" s="1121"/>
      <c r="D1" s="1121"/>
      <c r="E1" s="1121"/>
      <c r="F1" s="1121"/>
      <c r="G1" s="1121"/>
      <c r="H1" s="1121"/>
      <c r="I1" s="1121"/>
    </row>
    <row r="2" spans="7:10" ht="12.75">
      <c r="G2" s="1306" t="s">
        <v>798</v>
      </c>
      <c r="H2" s="1306"/>
      <c r="I2" s="1306"/>
      <c r="J2" s="1306"/>
    </row>
    <row r="3" spans="1:10" s="40" customFormat="1" ht="16.5" customHeight="1">
      <c r="A3" s="1123" t="s">
        <v>804</v>
      </c>
      <c r="B3" s="68" t="s">
        <v>712</v>
      </c>
      <c r="C3" s="1289" t="s">
        <v>777</v>
      </c>
      <c r="D3" s="1289"/>
      <c r="E3" s="1289"/>
      <c r="F3" s="1093" t="s">
        <v>778</v>
      </c>
      <c r="G3" s="1199"/>
      <c r="H3" s="1199"/>
      <c r="I3" s="1199"/>
      <c r="J3" s="1094"/>
    </row>
    <row r="4" spans="1:10" s="40" customFormat="1" ht="35.25" customHeight="1">
      <c r="A4" s="1125"/>
      <c r="B4" s="37"/>
      <c r="C4" s="68" t="s">
        <v>779</v>
      </c>
      <c r="D4" s="68" t="s">
        <v>780</v>
      </c>
      <c r="E4" s="68" t="s">
        <v>781</v>
      </c>
      <c r="F4" s="154" t="s">
        <v>934</v>
      </c>
      <c r="G4" s="1093" t="s">
        <v>780</v>
      </c>
      <c r="H4" s="1199"/>
      <c r="I4" s="1093" t="s">
        <v>781</v>
      </c>
      <c r="J4" s="1094"/>
    </row>
    <row r="5" spans="1:10" s="40" customFormat="1" ht="12.75">
      <c r="A5" s="103">
        <v>1</v>
      </c>
      <c r="B5" s="65">
        <v>2</v>
      </c>
      <c r="C5" s="65">
        <v>3</v>
      </c>
      <c r="D5" s="65">
        <v>4</v>
      </c>
      <c r="E5" s="65">
        <v>5</v>
      </c>
      <c r="F5" s="78">
        <v>6</v>
      </c>
      <c r="G5" s="1093">
        <v>7</v>
      </c>
      <c r="H5" s="1199"/>
      <c r="I5" s="1093">
        <v>8</v>
      </c>
      <c r="J5" s="1094"/>
    </row>
    <row r="6" spans="1:10" s="105" customFormat="1" ht="24.75" customHeight="1">
      <c r="A6" s="113">
        <v>1</v>
      </c>
      <c r="B6" s="115" t="s">
        <v>751</v>
      </c>
      <c r="C6" s="109">
        <v>6822</v>
      </c>
      <c r="D6" s="158">
        <v>11683</v>
      </c>
      <c r="E6" s="159">
        <v>18505</v>
      </c>
      <c r="F6" s="158">
        <v>17110</v>
      </c>
      <c r="G6" s="115">
        <v>752</v>
      </c>
      <c r="H6" s="158"/>
      <c r="I6" s="115">
        <v>17862</v>
      </c>
      <c r="J6" s="106"/>
    </row>
    <row r="7" spans="1:10" ht="15" customHeight="1">
      <c r="A7" s="111">
        <v>2</v>
      </c>
      <c r="B7" s="42" t="s">
        <v>752</v>
      </c>
      <c r="C7" s="43">
        <v>7299</v>
      </c>
      <c r="D7" s="44">
        <v>12951</v>
      </c>
      <c r="E7" s="41">
        <v>20250</v>
      </c>
      <c r="F7" s="44">
        <v>18639</v>
      </c>
      <c r="G7" s="42">
        <v>2011</v>
      </c>
      <c r="H7" s="44"/>
      <c r="I7" s="42">
        <v>20650</v>
      </c>
      <c r="J7" s="72"/>
    </row>
    <row r="8" spans="1:10" ht="15" customHeight="1">
      <c r="A8" s="111">
        <v>3</v>
      </c>
      <c r="B8" s="42" t="s">
        <v>754</v>
      </c>
      <c r="C8" s="43">
        <v>7321</v>
      </c>
      <c r="D8" s="44">
        <v>12084</v>
      </c>
      <c r="E8" s="41">
        <v>19405</v>
      </c>
      <c r="F8" s="44">
        <v>17830</v>
      </c>
      <c r="G8" s="42">
        <v>3399</v>
      </c>
      <c r="H8" s="44"/>
      <c r="I8" s="42">
        <v>21229</v>
      </c>
      <c r="J8" s="72"/>
    </row>
    <row r="9" spans="1:10" ht="15" customHeight="1">
      <c r="A9" s="111">
        <v>4</v>
      </c>
      <c r="B9" s="42" t="s">
        <v>756</v>
      </c>
      <c r="C9" s="43">
        <v>7189</v>
      </c>
      <c r="D9" s="44">
        <v>13855</v>
      </c>
      <c r="E9" s="41">
        <v>21044</v>
      </c>
      <c r="F9" s="44">
        <v>19495</v>
      </c>
      <c r="G9" s="42">
        <v>3387</v>
      </c>
      <c r="H9" s="44"/>
      <c r="I9" s="42">
        <v>22882</v>
      </c>
      <c r="J9" s="72"/>
    </row>
    <row r="10" spans="1:10" ht="15" customHeight="1">
      <c r="A10" s="134">
        <v>5</v>
      </c>
      <c r="B10" s="515" t="s">
        <v>758</v>
      </c>
      <c r="C10" s="516">
        <v>7684</v>
      </c>
      <c r="D10" s="517">
        <v>14016</v>
      </c>
      <c r="E10" s="518">
        <v>21700</v>
      </c>
      <c r="F10" s="517">
        <v>19603</v>
      </c>
      <c r="G10" s="515">
        <v>2473</v>
      </c>
      <c r="H10" s="517"/>
      <c r="I10" s="515">
        <v>22076</v>
      </c>
      <c r="J10" s="406"/>
    </row>
    <row r="11" spans="1:10" ht="15" customHeight="1">
      <c r="A11" s="111">
        <v>6</v>
      </c>
      <c r="B11" s="42" t="s">
        <v>759</v>
      </c>
      <c r="C11" s="43">
        <v>8448</v>
      </c>
      <c r="D11" s="44">
        <v>13624</v>
      </c>
      <c r="E11" s="41">
        <v>22072</v>
      </c>
      <c r="F11" s="44">
        <v>20829</v>
      </c>
      <c r="G11" s="42">
        <v>2048</v>
      </c>
      <c r="H11" s="44"/>
      <c r="I11" s="42">
        <v>22877</v>
      </c>
      <c r="J11" s="72"/>
    </row>
    <row r="12" spans="1:10" ht="15" customHeight="1">
      <c r="A12" s="111">
        <v>7</v>
      </c>
      <c r="B12" s="42" t="s">
        <v>760</v>
      </c>
      <c r="C12" s="43">
        <v>8898</v>
      </c>
      <c r="D12" s="44">
        <v>14048</v>
      </c>
      <c r="E12" s="41">
        <v>22946</v>
      </c>
      <c r="F12" s="44">
        <v>21432</v>
      </c>
      <c r="G12" s="42">
        <v>2550</v>
      </c>
      <c r="H12" s="44"/>
      <c r="I12" s="42">
        <v>23982</v>
      </c>
      <c r="J12" s="72"/>
    </row>
    <row r="13" spans="1:10" ht="15" customHeight="1">
      <c r="A13" s="111">
        <v>8</v>
      </c>
      <c r="B13" s="42" t="s">
        <v>761</v>
      </c>
      <c r="C13" s="41">
        <v>10763</v>
      </c>
      <c r="D13" s="44">
        <v>14507</v>
      </c>
      <c r="E13" s="41">
        <v>25270</v>
      </c>
      <c r="F13" s="44">
        <v>23219</v>
      </c>
      <c r="G13" s="42">
        <v>2832</v>
      </c>
      <c r="H13" s="44"/>
      <c r="I13" s="42">
        <v>26051</v>
      </c>
      <c r="J13" s="72"/>
    </row>
    <row r="14" spans="1:10" ht="15" customHeight="1">
      <c r="A14" s="111">
        <v>9</v>
      </c>
      <c r="B14" s="42" t="s">
        <v>762</v>
      </c>
      <c r="C14" s="41">
        <v>11633</v>
      </c>
      <c r="D14" s="44">
        <v>14657</v>
      </c>
      <c r="E14" s="41">
        <v>26290</v>
      </c>
      <c r="F14" s="44">
        <v>24193</v>
      </c>
      <c r="G14" s="42">
        <v>3834</v>
      </c>
      <c r="H14" s="44"/>
      <c r="I14" s="42">
        <v>28027</v>
      </c>
      <c r="J14" s="72"/>
    </row>
    <row r="15" spans="1:10" ht="15" customHeight="1">
      <c r="A15" s="134">
        <v>10</v>
      </c>
      <c r="B15" s="515" t="s">
        <v>763</v>
      </c>
      <c r="C15" s="518">
        <v>11766</v>
      </c>
      <c r="D15" s="517">
        <v>16121</v>
      </c>
      <c r="E15" s="518">
        <v>27887</v>
      </c>
      <c r="F15" s="517">
        <v>25794</v>
      </c>
      <c r="G15" s="515">
        <v>4636</v>
      </c>
      <c r="H15" s="517"/>
      <c r="I15" s="515">
        <v>30430</v>
      </c>
      <c r="J15" s="406"/>
    </row>
    <row r="16" spans="1:10" ht="15" customHeight="1">
      <c r="A16" s="111">
        <v>11</v>
      </c>
      <c r="B16" s="42" t="s">
        <v>698</v>
      </c>
      <c r="C16" s="41">
        <v>10507</v>
      </c>
      <c r="D16" s="44">
        <v>16248</v>
      </c>
      <c r="E16" s="41">
        <v>26755</v>
      </c>
      <c r="F16" s="44">
        <v>24123</v>
      </c>
      <c r="G16" s="42">
        <v>7253</v>
      </c>
      <c r="H16" s="44"/>
      <c r="I16" s="42">
        <v>31376</v>
      </c>
      <c r="J16" s="72"/>
    </row>
    <row r="17" spans="1:10" ht="15" customHeight="1">
      <c r="A17" s="111">
        <v>12</v>
      </c>
      <c r="B17" s="42" t="s">
        <v>764</v>
      </c>
      <c r="C17" s="41">
        <v>16194</v>
      </c>
      <c r="D17" s="44">
        <v>14460</v>
      </c>
      <c r="E17" s="41">
        <v>30654</v>
      </c>
      <c r="F17" s="44">
        <v>28182</v>
      </c>
      <c r="G17" s="42">
        <v>4829</v>
      </c>
      <c r="H17" s="44"/>
      <c r="I17" s="42">
        <v>33011</v>
      </c>
      <c r="J17" s="72"/>
    </row>
    <row r="18" spans="1:10" ht="15" customHeight="1">
      <c r="A18" s="111">
        <v>13</v>
      </c>
      <c r="B18" s="42" t="s">
        <v>765</v>
      </c>
      <c r="C18" s="41">
        <v>21063</v>
      </c>
      <c r="D18" s="44">
        <v>12397</v>
      </c>
      <c r="E18" s="41">
        <v>33460</v>
      </c>
      <c r="F18" s="44">
        <v>31073</v>
      </c>
      <c r="G18" s="42">
        <v>4233</v>
      </c>
      <c r="H18" s="44"/>
      <c r="I18" s="42">
        <v>35306</v>
      </c>
      <c r="J18" s="72"/>
    </row>
    <row r="19" spans="1:10" ht="15" customHeight="1">
      <c r="A19" s="111">
        <v>14</v>
      </c>
      <c r="B19" s="42" t="s">
        <v>766</v>
      </c>
      <c r="C19" s="41">
        <v>26020</v>
      </c>
      <c r="D19" s="44">
        <v>10445</v>
      </c>
      <c r="E19" s="41">
        <v>36465</v>
      </c>
      <c r="F19" s="44">
        <v>32926</v>
      </c>
      <c r="G19" s="42">
        <v>2856</v>
      </c>
      <c r="H19" s="44"/>
      <c r="I19" s="42">
        <v>35782</v>
      </c>
      <c r="J19" s="72"/>
    </row>
    <row r="20" spans="1:10" ht="15" customHeight="1">
      <c r="A20" s="134">
        <v>15</v>
      </c>
      <c r="B20" s="515" t="s">
        <v>767</v>
      </c>
      <c r="C20" s="518">
        <v>28990</v>
      </c>
      <c r="D20" s="517">
        <v>7164</v>
      </c>
      <c r="E20" s="518">
        <v>36154</v>
      </c>
      <c r="F20" s="517">
        <v>33236</v>
      </c>
      <c r="G20" s="515">
        <v>5159</v>
      </c>
      <c r="H20" s="517"/>
      <c r="I20" s="515">
        <v>38395</v>
      </c>
      <c r="J20" s="406"/>
    </row>
    <row r="21" spans="1:10" ht="15" customHeight="1">
      <c r="A21" s="111">
        <v>16</v>
      </c>
      <c r="B21" s="42" t="s">
        <v>706</v>
      </c>
      <c r="C21" s="41">
        <v>30168</v>
      </c>
      <c r="D21" s="44">
        <v>14616</v>
      </c>
      <c r="E21" s="41">
        <v>44784</v>
      </c>
      <c r="F21" s="44">
        <v>39881</v>
      </c>
      <c r="G21" s="42">
        <v>1902</v>
      </c>
      <c r="H21" s="44"/>
      <c r="I21" s="42">
        <v>41783</v>
      </c>
      <c r="J21" s="72"/>
    </row>
    <row r="22" spans="1:10" ht="15" customHeight="1">
      <c r="A22" s="111">
        <v>17</v>
      </c>
      <c r="B22" s="42" t="s">
        <v>768</v>
      </c>
      <c r="C22" s="41">
        <v>30480</v>
      </c>
      <c r="D22" s="44">
        <v>15476</v>
      </c>
      <c r="E22" s="41">
        <v>45956</v>
      </c>
      <c r="F22" s="44">
        <v>42761</v>
      </c>
      <c r="G22" s="42">
        <v>556</v>
      </c>
      <c r="H22" s="44"/>
      <c r="I22" s="42">
        <v>43317</v>
      </c>
      <c r="J22" s="72"/>
    </row>
    <row r="23" spans="1:10" ht="15" customHeight="1">
      <c r="A23" s="111">
        <v>18</v>
      </c>
      <c r="B23" s="42" t="s">
        <v>769</v>
      </c>
      <c r="C23" s="41">
        <v>30357</v>
      </c>
      <c r="D23" s="44">
        <v>17734</v>
      </c>
      <c r="E23" s="41">
        <v>48091</v>
      </c>
      <c r="F23" s="44">
        <v>44728</v>
      </c>
      <c r="G23" s="42">
        <v>739</v>
      </c>
      <c r="H23" s="44"/>
      <c r="I23" s="42">
        <v>45467</v>
      </c>
      <c r="J23" s="72"/>
    </row>
    <row r="24" spans="1:10" ht="15" customHeight="1">
      <c r="A24" s="111">
        <v>19</v>
      </c>
      <c r="B24" s="42" t="s">
        <v>770</v>
      </c>
      <c r="C24" s="41">
        <v>32040</v>
      </c>
      <c r="D24" s="44">
        <v>17815</v>
      </c>
      <c r="E24" s="41">
        <v>49855</v>
      </c>
      <c r="F24" s="44">
        <v>45699</v>
      </c>
      <c r="G24" s="42">
        <v>4200</v>
      </c>
      <c r="H24" s="44"/>
      <c r="I24" s="42">
        <v>49899</v>
      </c>
      <c r="J24" s="72"/>
    </row>
    <row r="25" spans="1:10" ht="15" customHeight="1">
      <c r="A25" s="134">
        <v>20</v>
      </c>
      <c r="B25" s="515" t="s">
        <v>771</v>
      </c>
      <c r="C25" s="518">
        <v>34087</v>
      </c>
      <c r="D25" s="517">
        <v>19490</v>
      </c>
      <c r="E25" s="518">
        <v>53577</v>
      </c>
      <c r="F25" s="517">
        <v>48690</v>
      </c>
      <c r="G25" s="515">
        <v>3971</v>
      </c>
      <c r="H25" s="517"/>
      <c r="I25" s="515">
        <v>52661</v>
      </c>
      <c r="J25" s="406"/>
    </row>
    <row r="26" spans="1:10" ht="15" customHeight="1">
      <c r="A26" s="111">
        <v>21</v>
      </c>
      <c r="B26" s="42" t="s">
        <v>699</v>
      </c>
      <c r="C26" s="41">
        <v>32160</v>
      </c>
      <c r="D26" s="44">
        <v>20699</v>
      </c>
      <c r="E26" s="41">
        <v>52859</v>
      </c>
      <c r="F26" s="44">
        <v>48562</v>
      </c>
      <c r="G26" s="42">
        <v>6012</v>
      </c>
      <c r="H26" s="44"/>
      <c r="I26" s="42">
        <v>54574</v>
      </c>
      <c r="J26" s="72"/>
    </row>
    <row r="27" spans="1:10" ht="15" customHeight="1">
      <c r="A27" s="111">
        <v>22</v>
      </c>
      <c r="B27" s="42" t="s">
        <v>700</v>
      </c>
      <c r="C27" s="41">
        <v>30345</v>
      </c>
      <c r="D27" s="44">
        <v>23994</v>
      </c>
      <c r="E27" s="41">
        <v>54339</v>
      </c>
      <c r="F27" s="44">
        <v>48349</v>
      </c>
      <c r="G27" s="42">
        <v>6509</v>
      </c>
      <c r="H27" s="44"/>
      <c r="I27" s="42">
        <v>54858</v>
      </c>
      <c r="J27" s="72"/>
    </row>
    <row r="28" spans="1:10" ht="15" customHeight="1">
      <c r="A28" s="111">
        <v>23</v>
      </c>
      <c r="B28" s="42" t="s">
        <v>701</v>
      </c>
      <c r="C28" s="41">
        <v>26950</v>
      </c>
      <c r="D28" s="44">
        <v>29247</v>
      </c>
      <c r="E28" s="41">
        <v>56197</v>
      </c>
      <c r="F28" s="44">
        <v>50359</v>
      </c>
      <c r="G28" s="42">
        <v>7564</v>
      </c>
      <c r="H28" s="44"/>
      <c r="I28" s="42">
        <v>57923</v>
      </c>
      <c r="J28" s="72"/>
    </row>
    <row r="29" spans="1:10" ht="15" customHeight="1">
      <c r="A29" s="111">
        <v>24</v>
      </c>
      <c r="B29" s="42" t="s">
        <v>702</v>
      </c>
      <c r="C29" s="41">
        <v>27026</v>
      </c>
      <c r="D29" s="44">
        <v>30822</v>
      </c>
      <c r="E29" s="41">
        <v>57848</v>
      </c>
      <c r="F29" s="44">
        <v>51084</v>
      </c>
      <c r="G29" s="42">
        <v>8042</v>
      </c>
      <c r="H29" s="44"/>
      <c r="I29" s="42">
        <v>59126</v>
      </c>
      <c r="J29" s="72"/>
    </row>
    <row r="30" spans="1:10" ht="15" customHeight="1">
      <c r="A30" s="134">
        <v>25</v>
      </c>
      <c r="B30" s="515" t="s">
        <v>703</v>
      </c>
      <c r="C30" s="518">
        <v>32494</v>
      </c>
      <c r="D30" s="517">
        <v>27349</v>
      </c>
      <c r="E30" s="518">
        <v>59843</v>
      </c>
      <c r="F30" s="519" t="s">
        <v>782</v>
      </c>
      <c r="G30" s="520">
        <v>10697</v>
      </c>
      <c r="H30" s="519"/>
      <c r="I30" s="515">
        <v>63624</v>
      </c>
      <c r="J30" s="406"/>
    </row>
    <row r="31" spans="1:10" ht="15" customHeight="1">
      <c r="A31" s="111">
        <v>26</v>
      </c>
      <c r="B31" s="42" t="s">
        <v>718</v>
      </c>
      <c r="C31" s="43">
        <v>35168</v>
      </c>
      <c r="D31" s="44">
        <v>27342</v>
      </c>
      <c r="E31" s="43">
        <v>62510</v>
      </c>
      <c r="F31" s="44">
        <v>55081</v>
      </c>
      <c r="G31" s="155">
        <v>16900</v>
      </c>
      <c r="H31" s="46"/>
      <c r="I31" s="42">
        <v>71981</v>
      </c>
      <c r="J31" s="72"/>
    </row>
    <row r="32" spans="1:10" ht="15" customHeight="1">
      <c r="A32" s="111">
        <v>27</v>
      </c>
      <c r="B32" s="42" t="s">
        <v>710</v>
      </c>
      <c r="C32" s="43">
        <v>32900</v>
      </c>
      <c r="D32" s="44">
        <v>33906</v>
      </c>
      <c r="E32" s="43">
        <v>66806</v>
      </c>
      <c r="F32" s="44">
        <v>59005</v>
      </c>
      <c r="G32" s="155">
        <v>17103</v>
      </c>
      <c r="H32" s="46"/>
      <c r="I32" s="42">
        <v>76108</v>
      </c>
      <c r="J32" s="72"/>
    </row>
    <row r="33" spans="1:10" ht="15" customHeight="1">
      <c r="A33" s="111">
        <v>28</v>
      </c>
      <c r="B33" s="47" t="s">
        <v>723</v>
      </c>
      <c r="C33" s="43">
        <v>33858</v>
      </c>
      <c r="D33" s="46">
        <v>34493</v>
      </c>
      <c r="E33" s="43">
        <v>68351</v>
      </c>
      <c r="F33" s="44">
        <v>61308</v>
      </c>
      <c r="G33" s="155">
        <v>20589</v>
      </c>
      <c r="H33" s="46"/>
      <c r="I33" s="155">
        <v>81897</v>
      </c>
      <c r="J33" s="72"/>
    </row>
    <row r="34" spans="1:10" ht="15" customHeight="1">
      <c r="A34" s="111">
        <v>29</v>
      </c>
      <c r="B34" s="42" t="s">
        <v>727</v>
      </c>
      <c r="C34" s="43">
        <v>32722</v>
      </c>
      <c r="D34" s="44">
        <v>39808</v>
      </c>
      <c r="E34" s="43">
        <v>72530</v>
      </c>
      <c r="F34" s="44">
        <v>64544</v>
      </c>
      <c r="G34" s="155">
        <v>23052</v>
      </c>
      <c r="H34" s="46"/>
      <c r="I34" s="155">
        <v>87596</v>
      </c>
      <c r="J34" s="72"/>
    </row>
    <row r="35" spans="1:10" ht="15" customHeight="1">
      <c r="A35" s="134">
        <v>30</v>
      </c>
      <c r="B35" s="517" t="s">
        <v>794</v>
      </c>
      <c r="C35" s="516">
        <v>31949</v>
      </c>
      <c r="D35" s="519">
        <v>57805</v>
      </c>
      <c r="E35" s="516">
        <v>89754</v>
      </c>
      <c r="F35" s="519">
        <v>79411</v>
      </c>
      <c r="G35" s="520">
        <v>15862</v>
      </c>
      <c r="H35" s="519"/>
      <c r="I35" s="520">
        <v>95273</v>
      </c>
      <c r="J35" s="406"/>
    </row>
    <row r="36" spans="1:10" ht="15" customHeight="1">
      <c r="A36" s="111">
        <v>31</v>
      </c>
      <c r="B36" s="44" t="s">
        <v>802</v>
      </c>
      <c r="C36" s="43">
        <v>32426</v>
      </c>
      <c r="D36" s="46">
        <v>74097</v>
      </c>
      <c r="E36" s="43">
        <v>106523</v>
      </c>
      <c r="F36" s="46">
        <v>95614</v>
      </c>
      <c r="G36" s="155">
        <v>902</v>
      </c>
      <c r="H36" s="46"/>
      <c r="I36" s="155">
        <v>96516</v>
      </c>
      <c r="J36" s="72"/>
    </row>
    <row r="37" spans="1:10" s="104" customFormat="1" ht="12.75" customHeight="1">
      <c r="A37" s="136">
        <v>32</v>
      </c>
      <c r="B37" s="201" t="s">
        <v>832</v>
      </c>
      <c r="C37" s="206">
        <v>32032</v>
      </c>
      <c r="D37" s="110">
        <v>78706</v>
      </c>
      <c r="E37" s="59">
        <v>110738</v>
      </c>
      <c r="F37" s="110">
        <v>100004</v>
      </c>
      <c r="G37" s="204" t="s">
        <v>901</v>
      </c>
      <c r="H37" s="207"/>
      <c r="I37" s="205">
        <v>96948</v>
      </c>
      <c r="J37" s="139"/>
    </row>
    <row r="38" spans="1:10" s="104" customFormat="1" ht="12.75" customHeight="1">
      <c r="A38" s="111">
        <v>33</v>
      </c>
      <c r="B38" s="201" t="s">
        <v>866</v>
      </c>
      <c r="C38" s="206">
        <v>33044</v>
      </c>
      <c r="D38" s="110">
        <v>81989</v>
      </c>
      <c r="E38" s="59">
        <v>115033</v>
      </c>
      <c r="F38" s="110">
        <v>104140</v>
      </c>
      <c r="G38" s="204" t="s">
        <v>902</v>
      </c>
      <c r="H38" s="202"/>
      <c r="I38" s="205">
        <v>101079</v>
      </c>
      <c r="J38" s="203"/>
    </row>
    <row r="39" spans="1:10" s="104" customFormat="1" ht="12.75" customHeight="1">
      <c r="A39" s="111">
        <v>34</v>
      </c>
      <c r="B39" s="201" t="s">
        <v>886</v>
      </c>
      <c r="C39" s="206">
        <v>33373</v>
      </c>
      <c r="D39" s="110">
        <v>90434</v>
      </c>
      <c r="E39" s="59">
        <v>123807</v>
      </c>
      <c r="F39" s="110">
        <v>113463</v>
      </c>
      <c r="G39" s="204">
        <v>-6619</v>
      </c>
      <c r="H39" s="202"/>
      <c r="I39" s="205">
        <v>106844</v>
      </c>
      <c r="J39" s="203"/>
    </row>
    <row r="40" spans="1:10" s="104" customFormat="1" ht="12.75" customHeight="1">
      <c r="A40" s="136">
        <v>35</v>
      </c>
      <c r="B40" s="201" t="s">
        <v>897</v>
      </c>
      <c r="C40" s="206">
        <v>33981</v>
      </c>
      <c r="D40" s="110">
        <v>95861</v>
      </c>
      <c r="E40" s="59">
        <v>129842</v>
      </c>
      <c r="F40" s="110">
        <v>118579</v>
      </c>
      <c r="G40" s="204">
        <v>-9383</v>
      </c>
      <c r="H40" s="202"/>
      <c r="I40" s="205">
        <v>109196</v>
      </c>
      <c r="J40" s="203"/>
    </row>
    <row r="41" spans="1:10" s="104" customFormat="1" ht="12.75" customHeight="1">
      <c r="A41" s="560">
        <v>36</v>
      </c>
      <c r="B41" s="106" t="s">
        <v>914</v>
      </c>
      <c r="C41" s="558">
        <v>32190</v>
      </c>
      <c r="D41" s="564">
        <v>99409</v>
      </c>
      <c r="E41" s="564">
        <v>131599</v>
      </c>
      <c r="F41" s="564">
        <v>119750</v>
      </c>
      <c r="G41" s="563">
        <v>-10020</v>
      </c>
      <c r="H41" s="565"/>
      <c r="I41" s="193">
        <v>109730</v>
      </c>
      <c r="J41" s="564"/>
    </row>
    <row r="42" spans="1:10" s="104" customFormat="1" ht="12.75" customHeight="1">
      <c r="A42" s="136">
        <v>37</v>
      </c>
      <c r="B42" s="133" t="s">
        <v>1028</v>
      </c>
      <c r="C42" s="396">
        <v>33988</v>
      </c>
      <c r="D42" s="203">
        <v>11502</v>
      </c>
      <c r="E42" s="203">
        <v>145490</v>
      </c>
      <c r="F42" s="203">
        <v>135260</v>
      </c>
      <c r="G42" s="202">
        <v>-15964</v>
      </c>
      <c r="H42" s="503"/>
      <c r="I42" s="110">
        <v>119296</v>
      </c>
      <c r="J42" s="203"/>
    </row>
    <row r="43" spans="1:10" ht="12.75">
      <c r="A43" s="567">
        <v>38</v>
      </c>
      <c r="B43" s="133" t="s">
        <v>1124</v>
      </c>
      <c r="C43" s="396">
        <v>34118</v>
      </c>
      <c r="D43" s="566">
        <v>121672</v>
      </c>
      <c r="E43" s="566">
        <v>155791</v>
      </c>
      <c r="F43" s="566">
        <v>144930</v>
      </c>
      <c r="G43" s="562">
        <v>-18318</v>
      </c>
      <c r="H43" s="72"/>
      <c r="I43" s="561">
        <v>126612</v>
      </c>
      <c r="J43" s="72"/>
    </row>
    <row r="44" spans="1:10" ht="12.75">
      <c r="A44" s="505">
        <v>39</v>
      </c>
      <c r="B44" s="393" t="s">
        <v>1201</v>
      </c>
      <c r="C44" s="397">
        <v>33508</v>
      </c>
      <c r="D44" s="504">
        <v>132775</v>
      </c>
      <c r="E44" s="504">
        <v>166283</v>
      </c>
      <c r="F44" s="504">
        <v>150516</v>
      </c>
      <c r="G44" s="502">
        <v>-18245</v>
      </c>
      <c r="H44" s="504"/>
      <c r="I44" s="501">
        <v>132271</v>
      </c>
      <c r="J44" s="406"/>
    </row>
    <row r="45" ht="12.75">
      <c r="A45" s="39" t="s">
        <v>783</v>
      </c>
    </row>
    <row r="46" spans="1:6" ht="12.75">
      <c r="A46" s="1" t="s">
        <v>831</v>
      </c>
      <c r="F46" s="1"/>
    </row>
    <row r="47" spans="1:2" ht="12.75">
      <c r="A47" s="39" t="s">
        <v>1179</v>
      </c>
      <c r="B47" s="1"/>
    </row>
  </sheetData>
  <sheetProtection/>
  <mergeCells count="9">
    <mergeCell ref="A1:I1"/>
    <mergeCell ref="C3:E3"/>
    <mergeCell ref="G2:J2"/>
    <mergeCell ref="G5:H5"/>
    <mergeCell ref="I4:J4"/>
    <mergeCell ref="I5:J5"/>
    <mergeCell ref="A3:A4"/>
    <mergeCell ref="G4:H4"/>
    <mergeCell ref="F3:J3"/>
  </mergeCells>
  <printOptions horizontalCentered="1"/>
  <pageMargins left="0.748031496062992" right="0.748031496062992" top="0.984251968503937" bottom="0.984251968503937" header="0.511811023622047" footer="0.511811023622047"/>
  <pageSetup horizontalDpi="600" verticalDpi="600" orientation="portrait" paperSize="9" scale="93" r:id="rId1"/>
  <headerFooter alignWithMargins="0">
    <oddHeader>&amp;LENERGY</oddHeader>
    <oddFooter>&amp;C121
</oddFooter>
  </headerFooter>
</worksheet>
</file>

<file path=xl/worksheets/sheet27.xml><?xml version="1.0" encoding="utf-8"?>
<worksheet xmlns="http://schemas.openxmlformats.org/spreadsheetml/2006/main" xmlns:r="http://schemas.openxmlformats.org/officeDocument/2006/relationships">
  <dimension ref="A1:F71"/>
  <sheetViews>
    <sheetView view="pageBreakPreview" zoomScale="60" zoomScalePageLayoutView="0" workbookViewId="0" topLeftCell="A1">
      <selection activeCell="A5" sqref="A5:F5"/>
    </sheetView>
  </sheetViews>
  <sheetFormatPr defaultColWidth="9.140625" defaultRowHeight="12.75"/>
  <cols>
    <col min="1" max="1" width="6.421875" style="39" customWidth="1"/>
    <col min="2" max="2" width="12.00390625" style="56" customWidth="1"/>
    <col min="3" max="3" width="16.421875" style="324" customWidth="1"/>
    <col min="4" max="4" width="14.8515625" style="324" customWidth="1"/>
    <col min="5" max="5" width="14.57421875" style="324" customWidth="1"/>
    <col min="6" max="6" width="17.28125" style="324" customWidth="1"/>
    <col min="7" max="16384" width="9.140625" style="39" customWidth="1"/>
  </cols>
  <sheetData>
    <row r="1" spans="1:6" ht="47.25" customHeight="1">
      <c r="A1" s="1167" t="s">
        <v>282</v>
      </c>
      <c r="B1" s="1167"/>
      <c r="C1" s="1167"/>
      <c r="D1" s="1167"/>
      <c r="E1" s="1167"/>
      <c r="F1" s="1167"/>
    </row>
    <row r="2" ht="3" customHeight="1">
      <c r="A2" s="707"/>
    </row>
    <row r="3" spans="1:6" ht="30" customHeight="1">
      <c r="A3" s="1120" t="s">
        <v>490</v>
      </c>
      <c r="B3" s="1120"/>
      <c r="C3" s="1120"/>
      <c r="D3" s="1120"/>
      <c r="E3" s="1120"/>
      <c r="F3" s="1120"/>
    </row>
    <row r="4" ht="3.75" customHeight="1">
      <c r="A4" s="707"/>
    </row>
    <row r="5" spans="1:6" ht="16.5" customHeight="1">
      <c r="A5" s="1151" t="s">
        <v>279</v>
      </c>
      <c r="B5" s="1151"/>
      <c r="C5" s="1151"/>
      <c r="D5" s="1151"/>
      <c r="E5" s="1151"/>
      <c r="F5" s="1151"/>
    </row>
    <row r="6" spans="1:6" ht="12.75">
      <c r="A6" s="194"/>
      <c r="B6" s="377"/>
      <c r="C6" s="194"/>
      <c r="D6" s="194"/>
      <c r="E6" s="194"/>
      <c r="F6" s="194"/>
    </row>
    <row r="7" spans="5:6" ht="12.75" customHeight="1">
      <c r="E7" s="1307" t="s">
        <v>799</v>
      </c>
      <c r="F7" s="1307"/>
    </row>
    <row r="8" spans="1:6" s="40" customFormat="1" ht="34.5" customHeight="1">
      <c r="A8" s="68" t="s">
        <v>804</v>
      </c>
      <c r="B8" s="568" t="s">
        <v>712</v>
      </c>
      <c r="C8" s="82" t="s">
        <v>800</v>
      </c>
      <c r="D8" s="68" t="s">
        <v>857</v>
      </c>
      <c r="E8" s="68" t="s">
        <v>906</v>
      </c>
      <c r="F8" s="68" t="s">
        <v>905</v>
      </c>
    </row>
    <row r="9" spans="1:6" s="40" customFormat="1" ht="15.75" customHeight="1">
      <c r="A9" s="68">
        <v>1</v>
      </c>
      <c r="B9" s="349">
        <v>2</v>
      </c>
      <c r="C9" s="82">
        <v>3</v>
      </c>
      <c r="D9" s="82">
        <v>4</v>
      </c>
      <c r="E9" s="82">
        <v>5</v>
      </c>
      <c r="F9" s="82">
        <v>6</v>
      </c>
    </row>
    <row r="10" spans="1:6" ht="12.75" customHeight="1">
      <c r="A10" s="136">
        <v>31</v>
      </c>
      <c r="B10" s="572" t="s">
        <v>802</v>
      </c>
      <c r="C10" s="75">
        <v>29477</v>
      </c>
      <c r="D10" s="75">
        <v>0</v>
      </c>
      <c r="E10" s="75">
        <v>1617</v>
      </c>
      <c r="F10" s="75">
        <v>27860</v>
      </c>
    </row>
    <row r="11" spans="1:6" s="104" customFormat="1" ht="12.75">
      <c r="A11" s="325">
        <v>32</v>
      </c>
      <c r="B11" s="572" t="s">
        <v>832</v>
      </c>
      <c r="C11" s="400">
        <v>29714</v>
      </c>
      <c r="D11" s="75">
        <v>0</v>
      </c>
      <c r="E11" s="400">
        <v>1677</v>
      </c>
      <c r="F11" s="570">
        <v>28037</v>
      </c>
    </row>
    <row r="12" spans="1:6" s="104" customFormat="1" ht="12.75">
      <c r="A12" s="325">
        <v>33</v>
      </c>
      <c r="B12" s="572" t="s">
        <v>866</v>
      </c>
      <c r="C12" s="400">
        <v>31389</v>
      </c>
      <c r="D12" s="75">
        <v>0</v>
      </c>
      <c r="E12" s="400">
        <v>1426</v>
      </c>
      <c r="F12" s="570">
        <v>29963</v>
      </c>
    </row>
    <row r="13" spans="1:6" s="104" customFormat="1" ht="12.75">
      <c r="A13" s="325">
        <v>34</v>
      </c>
      <c r="B13" s="572" t="s">
        <v>886</v>
      </c>
      <c r="C13" s="400">
        <v>31962</v>
      </c>
      <c r="D13" s="75">
        <v>0</v>
      </c>
      <c r="E13" s="400">
        <v>1056</v>
      </c>
      <c r="F13" s="570">
        <v>30906</v>
      </c>
    </row>
    <row r="14" spans="1:6" s="104" customFormat="1" ht="14.25" customHeight="1">
      <c r="A14" s="325">
        <v>35</v>
      </c>
      <c r="B14" s="572" t="s">
        <v>897</v>
      </c>
      <c r="C14" s="400">
        <v>31763</v>
      </c>
      <c r="D14" s="75">
        <v>0</v>
      </c>
      <c r="E14" s="400">
        <v>988</v>
      </c>
      <c r="F14" s="570">
        <v>30775</v>
      </c>
    </row>
    <row r="15" spans="1:6" s="104" customFormat="1" ht="14.25" customHeight="1">
      <c r="A15" s="136">
        <v>36</v>
      </c>
      <c r="B15" s="402" t="s">
        <v>914</v>
      </c>
      <c r="C15" s="400">
        <v>32202</v>
      </c>
      <c r="D15" s="75">
        <v>0</v>
      </c>
      <c r="E15" s="400">
        <v>877</v>
      </c>
      <c r="F15" s="570">
        <v>31325</v>
      </c>
    </row>
    <row r="16" spans="1:6" ht="12.75">
      <c r="A16" s="136">
        <v>37</v>
      </c>
      <c r="B16" s="506" t="s">
        <v>1028</v>
      </c>
      <c r="C16" s="500">
        <v>31747</v>
      </c>
      <c r="D16" s="500">
        <v>0</v>
      </c>
      <c r="E16" s="500">
        <v>956</v>
      </c>
      <c r="F16" s="500">
        <v>30791</v>
      </c>
    </row>
    <row r="17" spans="1:6" ht="12.75">
      <c r="A17" s="111">
        <v>38</v>
      </c>
      <c r="B17" s="402" t="s">
        <v>1202</v>
      </c>
      <c r="C17" s="500">
        <v>32417</v>
      </c>
      <c r="D17" s="500">
        <v>0</v>
      </c>
      <c r="E17" s="500">
        <v>924</v>
      </c>
      <c r="F17" s="500">
        <v>31493</v>
      </c>
    </row>
    <row r="18" spans="1:6" ht="12.75">
      <c r="A18" s="134">
        <v>39</v>
      </c>
      <c r="B18" s="507" t="s">
        <v>1199</v>
      </c>
      <c r="C18" s="401">
        <v>32845</v>
      </c>
      <c r="D18" s="401">
        <v>0</v>
      </c>
      <c r="E18" s="401">
        <v>1099</v>
      </c>
      <c r="F18" s="401">
        <v>31746</v>
      </c>
    </row>
    <row r="19" spans="1:6" ht="40.5" customHeight="1">
      <c r="A19" s="1167" t="s">
        <v>491</v>
      </c>
      <c r="B19" s="1167"/>
      <c r="C19" s="1167"/>
      <c r="D19" s="1167"/>
      <c r="E19" s="1167"/>
      <c r="F19" s="1167"/>
    </row>
    <row r="20" ht="15.75">
      <c r="A20" s="706"/>
    </row>
    <row r="21" spans="1:6" ht="59.25" customHeight="1">
      <c r="A21" s="1080" t="s">
        <v>492</v>
      </c>
      <c r="B21" s="1080"/>
      <c r="C21" s="1080"/>
      <c r="D21" s="1080"/>
      <c r="E21" s="1080"/>
      <c r="F21" s="1080"/>
    </row>
    <row r="22" ht="15.75">
      <c r="A22" s="706"/>
    </row>
    <row r="23" ht="12.75">
      <c r="A23"/>
    </row>
    <row r="24" ht="15.75">
      <c r="A24" s="711"/>
    </row>
    <row r="25" spans="1:6" ht="248.25" customHeight="1">
      <c r="A25" s="1149" t="s">
        <v>493</v>
      </c>
      <c r="B25" s="1149"/>
      <c r="C25" s="1149"/>
      <c r="D25" s="1149"/>
      <c r="E25" s="1149"/>
      <c r="F25" s="1149"/>
    </row>
    <row r="26" spans="1:6" ht="30.75" customHeight="1">
      <c r="A26" s="1151" t="s">
        <v>494</v>
      </c>
      <c r="B26" s="1151"/>
      <c r="C26" s="1151"/>
      <c r="D26" s="1151"/>
      <c r="E26" s="1151"/>
      <c r="F26" s="1151"/>
    </row>
    <row r="27" spans="1:6" ht="12.75">
      <c r="A27" s="194"/>
      <c r="B27" s="377"/>
      <c r="C27" s="194"/>
      <c r="D27" s="194"/>
      <c r="E27" s="194"/>
      <c r="F27" s="194"/>
    </row>
    <row r="28" spans="5:6" ht="12.75" customHeight="1">
      <c r="E28" s="1307" t="s">
        <v>799</v>
      </c>
      <c r="F28" s="1307"/>
    </row>
    <row r="29" spans="1:6" s="40" customFormat="1" ht="34.5" customHeight="1">
      <c r="A29" s="68" t="s">
        <v>804</v>
      </c>
      <c r="B29" s="568" t="s">
        <v>712</v>
      </c>
      <c r="C29" s="82" t="s">
        <v>800</v>
      </c>
      <c r="D29" s="68" t="s">
        <v>857</v>
      </c>
      <c r="E29" s="68" t="s">
        <v>906</v>
      </c>
      <c r="F29" s="68" t="s">
        <v>905</v>
      </c>
    </row>
    <row r="30" spans="1:6" s="40" customFormat="1" ht="15.75" customHeight="1">
      <c r="A30" s="68">
        <v>1</v>
      </c>
      <c r="B30" s="349">
        <v>2</v>
      </c>
      <c r="C30" s="82">
        <v>3</v>
      </c>
      <c r="D30" s="82">
        <v>4</v>
      </c>
      <c r="E30" s="82">
        <v>5</v>
      </c>
      <c r="F30" s="82">
        <v>6</v>
      </c>
    </row>
    <row r="31" spans="1:6" s="105" customFormat="1" ht="14.25" customHeight="1">
      <c r="A31" s="573">
        <v>1</v>
      </c>
      <c r="B31" s="571" t="s">
        <v>751</v>
      </c>
      <c r="C31" s="569">
        <v>1445</v>
      </c>
      <c r="D31" s="569">
        <v>36</v>
      </c>
      <c r="E31" s="569">
        <v>744</v>
      </c>
      <c r="F31" s="569">
        <v>667</v>
      </c>
    </row>
    <row r="32" spans="1:6" ht="15" customHeight="1">
      <c r="A32" s="325">
        <v>2</v>
      </c>
      <c r="B32" s="572" t="s">
        <v>752</v>
      </c>
      <c r="C32" s="75">
        <v>1535</v>
      </c>
      <c r="D32" s="75">
        <v>49</v>
      </c>
      <c r="E32" s="75">
        <v>768</v>
      </c>
      <c r="F32" s="75">
        <v>718</v>
      </c>
    </row>
    <row r="33" spans="1:6" ht="15" customHeight="1">
      <c r="A33" s="325">
        <v>3</v>
      </c>
      <c r="B33" s="572" t="s">
        <v>754</v>
      </c>
      <c r="C33" s="75">
        <v>1565</v>
      </c>
      <c r="D33" s="75">
        <v>141</v>
      </c>
      <c r="E33" s="75">
        <v>653</v>
      </c>
      <c r="F33" s="75">
        <v>771</v>
      </c>
    </row>
    <row r="34" spans="1:6" ht="15" customHeight="1">
      <c r="A34" s="325">
        <v>4</v>
      </c>
      <c r="B34" s="572" t="s">
        <v>756</v>
      </c>
      <c r="C34" s="75">
        <v>1713</v>
      </c>
      <c r="D34" s="75">
        <v>115</v>
      </c>
      <c r="E34" s="75">
        <v>836</v>
      </c>
      <c r="F34" s="75">
        <v>762</v>
      </c>
    </row>
    <row r="35" spans="1:6" ht="15" customHeight="1">
      <c r="A35" s="325">
        <v>5</v>
      </c>
      <c r="B35" s="572" t="s">
        <v>758</v>
      </c>
      <c r="C35" s="75">
        <v>2041</v>
      </c>
      <c r="D35" s="75">
        <v>139</v>
      </c>
      <c r="E35" s="75">
        <v>951</v>
      </c>
      <c r="F35" s="75">
        <v>951</v>
      </c>
    </row>
    <row r="36" spans="1:6" ht="15" customHeight="1">
      <c r="A36" s="325">
        <v>6</v>
      </c>
      <c r="B36" s="572" t="s">
        <v>759</v>
      </c>
      <c r="C36" s="75">
        <v>2368</v>
      </c>
      <c r="D36" s="75">
        <v>160</v>
      </c>
      <c r="E36" s="75">
        <v>1084</v>
      </c>
      <c r="F36" s="75">
        <v>1124</v>
      </c>
    </row>
    <row r="37" spans="1:6" ht="15" customHeight="1">
      <c r="A37" s="325">
        <v>7</v>
      </c>
      <c r="B37" s="572" t="s">
        <v>760</v>
      </c>
      <c r="C37" s="75">
        <v>2428</v>
      </c>
      <c r="D37" s="75">
        <v>190</v>
      </c>
      <c r="E37" s="75">
        <v>857</v>
      </c>
      <c r="F37" s="75">
        <v>1381</v>
      </c>
    </row>
    <row r="38" spans="1:6" ht="15" customHeight="1">
      <c r="A38" s="325">
        <v>8</v>
      </c>
      <c r="B38" s="572" t="s">
        <v>761</v>
      </c>
      <c r="C38" s="75">
        <v>2839</v>
      </c>
      <c r="D38" s="75">
        <v>184</v>
      </c>
      <c r="E38" s="75">
        <v>1191</v>
      </c>
      <c r="F38" s="75">
        <v>1464</v>
      </c>
    </row>
    <row r="39" spans="1:6" ht="15" customHeight="1">
      <c r="A39" s="325">
        <v>9</v>
      </c>
      <c r="B39" s="572" t="s">
        <v>762</v>
      </c>
      <c r="C39" s="75">
        <v>2812</v>
      </c>
      <c r="D39" s="75">
        <v>148</v>
      </c>
      <c r="E39" s="75">
        <v>953</v>
      </c>
      <c r="F39" s="75">
        <v>1711</v>
      </c>
    </row>
    <row r="40" spans="1:6" ht="15" customHeight="1">
      <c r="A40" s="325">
        <v>10</v>
      </c>
      <c r="B40" s="572" t="s">
        <v>763</v>
      </c>
      <c r="C40" s="75">
        <v>2767</v>
      </c>
      <c r="D40" s="75">
        <v>127</v>
      </c>
      <c r="E40" s="75">
        <v>964</v>
      </c>
      <c r="F40" s="75">
        <v>1676</v>
      </c>
    </row>
    <row r="41" spans="1:6" ht="15" customHeight="1">
      <c r="A41" s="325">
        <v>11</v>
      </c>
      <c r="B41" s="572" t="s">
        <v>698</v>
      </c>
      <c r="C41" s="75">
        <v>2358</v>
      </c>
      <c r="D41" s="75">
        <v>43</v>
      </c>
      <c r="E41" s="75">
        <v>793</v>
      </c>
      <c r="F41" s="75">
        <v>1522</v>
      </c>
    </row>
    <row r="42" spans="1:6" ht="15" customHeight="1">
      <c r="A42" s="325">
        <v>12</v>
      </c>
      <c r="B42" s="572" t="s">
        <v>764</v>
      </c>
      <c r="C42" s="75">
        <v>3851</v>
      </c>
      <c r="D42" s="75">
        <v>110</v>
      </c>
      <c r="E42" s="75">
        <v>1519</v>
      </c>
      <c r="F42" s="75">
        <v>2222</v>
      </c>
    </row>
    <row r="43" spans="1:6" ht="15" customHeight="1">
      <c r="A43" s="325">
        <v>13</v>
      </c>
      <c r="B43" s="572" t="s">
        <v>765</v>
      </c>
      <c r="C43" s="75">
        <v>4936</v>
      </c>
      <c r="D43" s="75">
        <v>91</v>
      </c>
      <c r="E43" s="75">
        <v>1888</v>
      </c>
      <c r="F43" s="75">
        <v>2957</v>
      </c>
    </row>
    <row r="44" spans="1:6" ht="15" customHeight="1">
      <c r="A44" s="325">
        <v>14</v>
      </c>
      <c r="B44" s="572" t="s">
        <v>766</v>
      </c>
      <c r="C44" s="75">
        <v>5961</v>
      </c>
      <c r="D44" s="75">
        <v>45</v>
      </c>
      <c r="E44" s="75">
        <v>2515</v>
      </c>
      <c r="F44" s="75">
        <v>3401</v>
      </c>
    </row>
    <row r="45" spans="1:6" ht="15" customHeight="1">
      <c r="A45" s="325">
        <v>15</v>
      </c>
      <c r="B45" s="572" t="s">
        <v>767</v>
      </c>
      <c r="C45" s="75">
        <v>7241</v>
      </c>
      <c r="D45" s="75">
        <v>48</v>
      </c>
      <c r="E45" s="75">
        <v>3052</v>
      </c>
      <c r="F45" s="75">
        <v>4141</v>
      </c>
    </row>
    <row r="46" spans="1:6" ht="15" customHeight="1">
      <c r="A46" s="325">
        <v>16</v>
      </c>
      <c r="B46" s="572" t="s">
        <v>706</v>
      </c>
      <c r="C46" s="75">
        <v>8134</v>
      </c>
      <c r="D46" s="75">
        <v>66</v>
      </c>
      <c r="E46" s="75">
        <v>3118</v>
      </c>
      <c r="F46" s="75">
        <v>4950</v>
      </c>
    </row>
    <row r="47" spans="1:6" ht="15" customHeight="1">
      <c r="A47" s="325">
        <v>17</v>
      </c>
      <c r="B47" s="572" t="s">
        <v>768</v>
      </c>
      <c r="C47" s="75">
        <v>9853</v>
      </c>
      <c r="D47" s="75">
        <v>63</v>
      </c>
      <c r="E47" s="75">
        <v>2715</v>
      </c>
      <c r="F47" s="75">
        <v>7075</v>
      </c>
    </row>
    <row r="48" spans="1:6" ht="15" customHeight="1">
      <c r="A48" s="325">
        <v>18</v>
      </c>
      <c r="B48" s="572" t="s">
        <v>769</v>
      </c>
      <c r="C48" s="75">
        <v>11467</v>
      </c>
      <c r="D48" s="75">
        <v>54</v>
      </c>
      <c r="E48" s="75">
        <v>3445</v>
      </c>
      <c r="F48" s="75">
        <v>7968</v>
      </c>
    </row>
    <row r="49" spans="1:6" ht="15" customHeight="1">
      <c r="A49" s="325">
        <v>19</v>
      </c>
      <c r="B49" s="572" t="s">
        <v>770</v>
      </c>
      <c r="C49" s="75">
        <v>13217</v>
      </c>
      <c r="D49" s="75">
        <v>84</v>
      </c>
      <c r="E49" s="75">
        <v>3883</v>
      </c>
      <c r="F49" s="75">
        <v>9250</v>
      </c>
    </row>
    <row r="50" spans="1:6" ht="15" customHeight="1">
      <c r="A50" s="325">
        <v>20</v>
      </c>
      <c r="B50" s="572" t="s">
        <v>771</v>
      </c>
      <c r="C50" s="75">
        <v>16988</v>
      </c>
      <c r="D50" s="75">
        <v>96</v>
      </c>
      <c r="E50" s="75">
        <v>5720</v>
      </c>
      <c r="F50" s="75">
        <v>11172</v>
      </c>
    </row>
    <row r="51" spans="1:6" ht="15" customHeight="1">
      <c r="A51" s="325">
        <v>21</v>
      </c>
      <c r="B51" s="572" t="s">
        <v>699</v>
      </c>
      <c r="C51" s="75">
        <v>17998</v>
      </c>
      <c r="D51" s="75">
        <v>102</v>
      </c>
      <c r="E51" s="75">
        <v>5131</v>
      </c>
      <c r="F51" s="75">
        <v>12765</v>
      </c>
    </row>
    <row r="52" spans="1:6" ht="15" customHeight="1">
      <c r="A52" s="325">
        <v>22</v>
      </c>
      <c r="B52" s="572" t="s">
        <v>700</v>
      </c>
      <c r="C52" s="75">
        <v>18644</v>
      </c>
      <c r="D52" s="75">
        <v>132</v>
      </c>
      <c r="E52" s="75">
        <v>4072</v>
      </c>
      <c r="F52" s="75">
        <v>14410</v>
      </c>
    </row>
    <row r="53" spans="1:6" ht="15" customHeight="1">
      <c r="A53" s="325">
        <v>23</v>
      </c>
      <c r="B53" s="572" t="s">
        <v>701</v>
      </c>
      <c r="C53" s="75">
        <v>18061</v>
      </c>
      <c r="D53" s="75">
        <v>90</v>
      </c>
      <c r="E53" s="75">
        <v>1854</v>
      </c>
      <c r="F53" s="75">
        <v>16117</v>
      </c>
    </row>
    <row r="54" spans="1:6" ht="15" customHeight="1">
      <c r="A54" s="325">
        <v>24</v>
      </c>
      <c r="B54" s="572" t="s">
        <v>702</v>
      </c>
      <c r="C54" s="75">
        <v>18336</v>
      </c>
      <c r="D54" s="75">
        <v>71</v>
      </c>
      <c r="E54" s="75">
        <v>1924</v>
      </c>
      <c r="F54" s="75">
        <v>16341</v>
      </c>
    </row>
    <row r="55" spans="1:6" ht="15" customHeight="1">
      <c r="A55" s="325">
        <v>25</v>
      </c>
      <c r="B55" s="572" t="s">
        <v>703</v>
      </c>
      <c r="C55" s="75">
        <v>19468</v>
      </c>
      <c r="D55" s="75">
        <v>23</v>
      </c>
      <c r="E55" s="75">
        <v>2108</v>
      </c>
      <c r="F55" s="75">
        <v>17337</v>
      </c>
    </row>
    <row r="56" spans="1:6" ht="15" customHeight="1">
      <c r="A56" s="325">
        <v>26</v>
      </c>
      <c r="B56" s="572" t="s">
        <v>718</v>
      </c>
      <c r="C56" s="75">
        <v>22642</v>
      </c>
      <c r="D56" s="75">
        <v>0</v>
      </c>
      <c r="E56" s="75">
        <v>1710</v>
      </c>
      <c r="F56" s="75">
        <v>20932</v>
      </c>
    </row>
    <row r="57" spans="1:6" ht="15" customHeight="1">
      <c r="A57" s="325">
        <v>27</v>
      </c>
      <c r="B57" s="572" t="s">
        <v>710</v>
      </c>
      <c r="C57" s="75">
        <v>23256</v>
      </c>
      <c r="D57" s="75">
        <v>0</v>
      </c>
      <c r="E57" s="75">
        <v>1932</v>
      </c>
      <c r="F57" s="75">
        <v>21354</v>
      </c>
    </row>
    <row r="58" spans="1:6" ht="15" customHeight="1">
      <c r="A58" s="325">
        <v>28</v>
      </c>
      <c r="B58" s="572" t="s">
        <v>723</v>
      </c>
      <c r="C58" s="75">
        <v>26401</v>
      </c>
      <c r="D58" s="75">
        <v>0</v>
      </c>
      <c r="E58" s="75">
        <v>1856</v>
      </c>
      <c r="F58" s="75">
        <v>24545</v>
      </c>
    </row>
    <row r="59" spans="1:6" ht="15" customHeight="1">
      <c r="A59" s="325">
        <v>29</v>
      </c>
      <c r="B59" s="572" t="s">
        <v>727</v>
      </c>
      <c r="C59" s="75">
        <v>27428</v>
      </c>
      <c r="D59" s="75">
        <v>0</v>
      </c>
      <c r="E59" s="75">
        <v>1722</v>
      </c>
      <c r="F59" s="75">
        <v>25706</v>
      </c>
    </row>
    <row r="60" spans="1:6" ht="15" customHeight="1">
      <c r="A60" s="325">
        <v>30</v>
      </c>
      <c r="B60" s="572" t="s">
        <v>803</v>
      </c>
      <c r="C60" s="75">
        <v>28446</v>
      </c>
      <c r="D60" s="75">
        <v>0</v>
      </c>
      <c r="E60" s="75">
        <v>1561</v>
      </c>
      <c r="F60" s="75">
        <v>26886</v>
      </c>
    </row>
    <row r="61" spans="1:6" ht="12.75" customHeight="1">
      <c r="A61" s="136">
        <v>31</v>
      </c>
      <c r="B61" s="572" t="s">
        <v>802</v>
      </c>
      <c r="C61" s="75">
        <v>29477</v>
      </c>
      <c r="D61" s="75">
        <v>0</v>
      </c>
      <c r="E61" s="75">
        <v>1617</v>
      </c>
      <c r="F61" s="75">
        <v>27860</v>
      </c>
    </row>
    <row r="62" spans="1:6" s="104" customFormat="1" ht="12.75">
      <c r="A62" s="325">
        <v>32</v>
      </c>
      <c r="B62" s="572" t="s">
        <v>832</v>
      </c>
      <c r="C62" s="400">
        <v>29714</v>
      </c>
      <c r="D62" s="75">
        <v>0</v>
      </c>
      <c r="E62" s="400">
        <v>1677</v>
      </c>
      <c r="F62" s="570">
        <v>28037</v>
      </c>
    </row>
    <row r="63" spans="1:6" s="104" customFormat="1" ht="12.75">
      <c r="A63" s="325">
        <v>33</v>
      </c>
      <c r="B63" s="572" t="s">
        <v>866</v>
      </c>
      <c r="C63" s="400">
        <v>31389</v>
      </c>
      <c r="D63" s="75">
        <v>0</v>
      </c>
      <c r="E63" s="400">
        <v>1426</v>
      </c>
      <c r="F63" s="570">
        <v>29963</v>
      </c>
    </row>
    <row r="64" spans="1:6" s="104" customFormat="1" ht="12.75">
      <c r="A64" s="325">
        <v>34</v>
      </c>
      <c r="B64" s="572" t="s">
        <v>886</v>
      </c>
      <c r="C64" s="400">
        <v>31962</v>
      </c>
      <c r="D64" s="75">
        <v>0</v>
      </c>
      <c r="E64" s="400">
        <v>1056</v>
      </c>
      <c r="F64" s="570">
        <v>30906</v>
      </c>
    </row>
    <row r="65" spans="1:6" s="104" customFormat="1" ht="14.25" customHeight="1">
      <c r="A65" s="325">
        <v>35</v>
      </c>
      <c r="B65" s="572" t="s">
        <v>897</v>
      </c>
      <c r="C65" s="400">
        <v>31763</v>
      </c>
      <c r="D65" s="75">
        <v>0</v>
      </c>
      <c r="E65" s="400">
        <v>988</v>
      </c>
      <c r="F65" s="570">
        <v>30775</v>
      </c>
    </row>
    <row r="66" spans="1:6" s="104" customFormat="1" ht="14.25" customHeight="1">
      <c r="A66" s="136">
        <v>36</v>
      </c>
      <c r="B66" s="402" t="s">
        <v>914</v>
      </c>
      <c r="C66" s="400">
        <v>32202</v>
      </c>
      <c r="D66" s="75">
        <v>0</v>
      </c>
      <c r="E66" s="400">
        <v>877</v>
      </c>
      <c r="F66" s="570">
        <v>31325</v>
      </c>
    </row>
    <row r="67" spans="1:6" ht="12.75">
      <c r="A67" s="136">
        <v>37</v>
      </c>
      <c r="B67" s="506" t="s">
        <v>1028</v>
      </c>
      <c r="C67" s="500">
        <v>31747</v>
      </c>
      <c r="D67" s="500">
        <v>0</v>
      </c>
      <c r="E67" s="500">
        <v>956</v>
      </c>
      <c r="F67" s="500">
        <v>30791</v>
      </c>
    </row>
    <row r="68" spans="1:6" ht="12.75">
      <c r="A68" s="111">
        <v>38</v>
      </c>
      <c r="B68" s="402" t="s">
        <v>1202</v>
      </c>
      <c r="C68" s="500">
        <v>32417</v>
      </c>
      <c r="D68" s="500">
        <v>0</v>
      </c>
      <c r="E68" s="500">
        <v>924</v>
      </c>
      <c r="F68" s="500">
        <v>31493</v>
      </c>
    </row>
    <row r="69" spans="1:6" ht="12.75">
      <c r="A69" s="134">
        <v>39</v>
      </c>
      <c r="B69" s="507" t="s">
        <v>1199</v>
      </c>
      <c r="C69" s="401">
        <v>32845</v>
      </c>
      <c r="D69" s="401">
        <v>0</v>
      </c>
      <c r="E69" s="401">
        <v>1099</v>
      </c>
      <c r="F69" s="401">
        <v>31746</v>
      </c>
    </row>
    <row r="70" ht="12.75">
      <c r="A70" s="39" t="s">
        <v>801</v>
      </c>
    </row>
    <row r="71" ht="12.75">
      <c r="A71" s="1" t="s">
        <v>833</v>
      </c>
    </row>
  </sheetData>
  <sheetProtection/>
  <mergeCells count="9">
    <mergeCell ref="E28:F28"/>
    <mergeCell ref="A5:F5"/>
    <mergeCell ref="E7:F7"/>
    <mergeCell ref="A1:F1"/>
    <mergeCell ref="A3:F3"/>
    <mergeCell ref="A19:F19"/>
    <mergeCell ref="A21:F21"/>
    <mergeCell ref="A25:F25"/>
    <mergeCell ref="A26:F26"/>
  </mergeCells>
  <printOptions horizontalCentered="1"/>
  <pageMargins left="0.7480314960629921" right="0.7480314960629921" top="0.984251968503937" bottom="0.984251968503937" header="0.5118110236220472" footer="0.5118110236220472"/>
  <pageSetup horizontalDpi="600" verticalDpi="600" orientation="portrait" paperSize="9" scale="93" r:id="rId2"/>
  <headerFooter alignWithMargins="0">
    <oddHeader>&amp;RENERGY</oddHeader>
    <oddFooter>&amp;C122
</oddFooter>
  </headerFooter>
  <rowBreaks count="2" manualBreakCount="2">
    <brk id="25" max="5" man="1"/>
    <brk id="72" max="5" man="1"/>
  </rowBreaks>
  <drawing r:id="rId1"/>
</worksheet>
</file>

<file path=xl/worksheets/sheet28.xml><?xml version="1.0" encoding="utf-8"?>
<worksheet xmlns="http://schemas.openxmlformats.org/spreadsheetml/2006/main" xmlns:r="http://schemas.openxmlformats.org/officeDocument/2006/relationships">
  <dimension ref="A1:R74"/>
  <sheetViews>
    <sheetView view="pageBreakPreview" zoomScale="60" zoomScalePageLayoutView="0" workbookViewId="0" topLeftCell="A1">
      <selection activeCell="A1" sqref="A1:I1"/>
    </sheetView>
  </sheetViews>
  <sheetFormatPr defaultColWidth="9.140625" defaultRowHeight="12.75"/>
  <cols>
    <col min="1" max="1" width="5.28125" style="50" customWidth="1"/>
    <col min="2" max="2" width="11.7109375" style="50" customWidth="1"/>
    <col min="3" max="3" width="13.140625" style="50" customWidth="1"/>
    <col min="4" max="5" width="10.140625" style="50" customWidth="1"/>
    <col min="6" max="6" width="8.7109375" style="50" customWidth="1"/>
    <col min="7" max="7" width="10.140625" style="50" customWidth="1"/>
    <col min="8" max="8" width="10.00390625" style="50" customWidth="1"/>
    <col min="9" max="9" width="8.140625" style="50" customWidth="1"/>
    <col min="10" max="16384" width="9.140625" style="50" customWidth="1"/>
  </cols>
  <sheetData>
    <row r="1" spans="1:9" ht="15">
      <c r="A1" s="1121" t="s">
        <v>280</v>
      </c>
      <c r="B1" s="1121"/>
      <c r="C1" s="1121"/>
      <c r="D1" s="1121"/>
      <c r="E1" s="1121"/>
      <c r="F1" s="1121"/>
      <c r="G1" s="1121"/>
      <c r="H1" s="1121"/>
      <c r="I1" s="1121"/>
    </row>
    <row r="2" spans="1:9" ht="11.25" customHeight="1">
      <c r="A2" s="196"/>
      <c r="B2" s="196"/>
      <c r="C2" s="196"/>
      <c r="D2" s="196"/>
      <c r="E2" s="196"/>
      <c r="F2" s="196"/>
      <c r="G2" s="196"/>
      <c r="H2" s="196"/>
      <c r="I2" s="196"/>
    </row>
    <row r="3" spans="6:9" ht="12.75" customHeight="1">
      <c r="F3" s="197"/>
      <c r="G3" s="197"/>
      <c r="H3" s="1195" t="s">
        <v>859</v>
      </c>
      <c r="I3" s="1195"/>
    </row>
    <row r="4" spans="1:9" s="110" customFormat="1" ht="12.75">
      <c r="A4" s="1123" t="s">
        <v>812</v>
      </c>
      <c r="B4" s="1123" t="s">
        <v>712</v>
      </c>
      <c r="C4" s="1243" t="s">
        <v>785</v>
      </c>
      <c r="D4" s="1243"/>
      <c r="E4" s="1243"/>
      <c r="F4" s="1243"/>
      <c r="G4" s="1090" t="s">
        <v>786</v>
      </c>
      <c r="H4" s="1092"/>
      <c r="I4" s="1209" t="s">
        <v>907</v>
      </c>
    </row>
    <row r="5" spans="1:9" s="46" customFormat="1" ht="28.5" customHeight="1">
      <c r="A5" s="1124"/>
      <c r="B5" s="1308"/>
      <c r="C5" s="154" t="s">
        <v>858</v>
      </c>
      <c r="D5" s="68" t="s">
        <v>787</v>
      </c>
      <c r="E5" s="68" t="s">
        <v>788</v>
      </c>
      <c r="F5" s="68" t="s">
        <v>711</v>
      </c>
      <c r="G5" s="68" t="s">
        <v>789</v>
      </c>
      <c r="H5" s="554" t="s">
        <v>1178</v>
      </c>
      <c r="I5" s="1210"/>
    </row>
    <row r="6" spans="1:9" s="46" customFormat="1" ht="15.75" customHeight="1">
      <c r="A6" s="68">
        <v>1</v>
      </c>
      <c r="B6" s="82">
        <v>2</v>
      </c>
      <c r="C6" s="82">
        <v>3</v>
      </c>
      <c r="D6" s="82">
        <v>4</v>
      </c>
      <c r="E6" s="82">
        <v>5</v>
      </c>
      <c r="F6" s="82">
        <v>6</v>
      </c>
      <c r="G6" s="82">
        <v>7</v>
      </c>
      <c r="H6" s="574">
        <v>8</v>
      </c>
      <c r="I6" s="574">
        <v>9</v>
      </c>
    </row>
    <row r="7" spans="1:17" ht="22.5" customHeight="1">
      <c r="A7" s="114">
        <v>1</v>
      </c>
      <c r="B7" s="553" t="s">
        <v>751</v>
      </c>
      <c r="C7" s="575">
        <v>261</v>
      </c>
      <c r="D7" s="575">
        <v>116</v>
      </c>
      <c r="E7" s="575">
        <v>15</v>
      </c>
      <c r="F7" s="575">
        <v>68</v>
      </c>
      <c r="G7" s="575">
        <v>187</v>
      </c>
      <c r="H7" s="575" t="s">
        <v>784</v>
      </c>
      <c r="I7" s="575">
        <v>647</v>
      </c>
      <c r="L7" s="116"/>
      <c r="Q7" s="116"/>
    </row>
    <row r="8" spans="1:17" ht="14.25" customHeight="1">
      <c r="A8" s="114">
        <v>2</v>
      </c>
      <c r="B8" s="45" t="s">
        <v>752</v>
      </c>
      <c r="C8" s="48">
        <v>313</v>
      </c>
      <c r="D8" s="48">
        <v>129</v>
      </c>
      <c r="E8" s="48">
        <v>19</v>
      </c>
      <c r="F8" s="48">
        <v>61</v>
      </c>
      <c r="G8" s="48">
        <v>196</v>
      </c>
      <c r="H8" s="48" t="s">
        <v>784</v>
      </c>
      <c r="I8" s="48">
        <v>718</v>
      </c>
      <c r="L8" s="51"/>
      <c r="Q8" s="44"/>
    </row>
    <row r="9" spans="1:17" ht="14.25" customHeight="1">
      <c r="A9" s="114">
        <v>3</v>
      </c>
      <c r="B9" s="45" t="s">
        <v>754</v>
      </c>
      <c r="C9" s="48">
        <v>339</v>
      </c>
      <c r="D9" s="48">
        <v>148</v>
      </c>
      <c r="E9" s="48">
        <v>20</v>
      </c>
      <c r="F9" s="48">
        <v>63</v>
      </c>
      <c r="G9" s="48">
        <v>201</v>
      </c>
      <c r="H9" s="48" t="s">
        <v>784</v>
      </c>
      <c r="I9" s="48">
        <v>771</v>
      </c>
      <c r="L9" s="52"/>
      <c r="Q9" s="44"/>
    </row>
    <row r="10" spans="1:17" ht="14.25" customHeight="1">
      <c r="A10" s="114">
        <v>4</v>
      </c>
      <c r="B10" s="45" t="s">
        <v>756</v>
      </c>
      <c r="C10" s="48">
        <v>323</v>
      </c>
      <c r="D10" s="48">
        <v>157</v>
      </c>
      <c r="E10" s="48">
        <v>22</v>
      </c>
      <c r="F10" s="48">
        <v>81</v>
      </c>
      <c r="G10" s="48">
        <v>179</v>
      </c>
      <c r="H10" s="48" t="s">
        <v>784</v>
      </c>
      <c r="I10" s="48">
        <v>762</v>
      </c>
      <c r="L10" s="53"/>
      <c r="Q10" s="54"/>
    </row>
    <row r="11" spans="1:17" ht="14.25" customHeight="1">
      <c r="A11" s="114">
        <v>5</v>
      </c>
      <c r="B11" s="45" t="s">
        <v>758</v>
      </c>
      <c r="C11" s="48">
        <v>354</v>
      </c>
      <c r="D11" s="48">
        <v>164</v>
      </c>
      <c r="E11" s="48">
        <v>29</v>
      </c>
      <c r="F11" s="48">
        <v>86</v>
      </c>
      <c r="G11" s="48">
        <v>318</v>
      </c>
      <c r="H11" s="48" t="s">
        <v>784</v>
      </c>
      <c r="I11" s="48">
        <v>951</v>
      </c>
      <c r="L11" s="44"/>
      <c r="Q11" s="44"/>
    </row>
    <row r="12" spans="1:18" ht="14.25" customHeight="1">
      <c r="A12" s="114">
        <v>6</v>
      </c>
      <c r="B12" s="45" t="s">
        <v>759</v>
      </c>
      <c r="C12" s="48">
        <v>368</v>
      </c>
      <c r="D12" s="48">
        <v>143</v>
      </c>
      <c r="E12" s="48">
        <v>33</v>
      </c>
      <c r="F12" s="48">
        <v>117</v>
      </c>
      <c r="G12" s="48">
        <v>463</v>
      </c>
      <c r="H12" s="48">
        <v>2</v>
      </c>
      <c r="I12" s="48">
        <v>1126</v>
      </c>
      <c r="K12" s="44"/>
      <c r="N12" s="54"/>
      <c r="O12" s="54"/>
      <c r="P12" s="46"/>
      <c r="Q12" s="46"/>
      <c r="R12" s="46"/>
    </row>
    <row r="13" spans="1:18" ht="14.25" customHeight="1">
      <c r="A13" s="114">
        <v>7</v>
      </c>
      <c r="B13" s="45" t="s">
        <v>760</v>
      </c>
      <c r="C13" s="48">
        <v>344</v>
      </c>
      <c r="D13" s="48">
        <v>155</v>
      </c>
      <c r="E13" s="48">
        <v>38</v>
      </c>
      <c r="F13" s="48">
        <v>157</v>
      </c>
      <c r="G13" s="48">
        <v>663</v>
      </c>
      <c r="H13" s="48">
        <v>24</v>
      </c>
      <c r="I13" s="48">
        <v>1381</v>
      </c>
      <c r="K13" s="44"/>
      <c r="N13" s="44"/>
      <c r="O13" s="44"/>
      <c r="P13" s="44"/>
      <c r="Q13" s="44"/>
      <c r="R13" s="44"/>
    </row>
    <row r="14" spans="1:18" ht="14.25" customHeight="1">
      <c r="A14" s="114">
        <v>8</v>
      </c>
      <c r="B14" s="45" t="s">
        <v>761</v>
      </c>
      <c r="C14" s="48">
        <v>372</v>
      </c>
      <c r="D14" s="48">
        <v>165</v>
      </c>
      <c r="E14" s="48">
        <v>39</v>
      </c>
      <c r="F14" s="48">
        <v>184</v>
      </c>
      <c r="G14" s="48">
        <v>673</v>
      </c>
      <c r="H14" s="48">
        <v>31</v>
      </c>
      <c r="I14" s="48">
        <v>1464</v>
      </c>
      <c r="K14" s="44"/>
      <c r="N14" s="54"/>
      <c r="O14" s="54"/>
      <c r="P14" s="44"/>
      <c r="Q14" s="44"/>
      <c r="R14" s="44"/>
    </row>
    <row r="15" spans="1:18" ht="14.25" customHeight="1">
      <c r="A15" s="114">
        <v>9</v>
      </c>
      <c r="B15" s="45" t="s">
        <v>762</v>
      </c>
      <c r="C15" s="48">
        <v>560</v>
      </c>
      <c r="D15" s="48">
        <v>175</v>
      </c>
      <c r="E15" s="48">
        <v>43</v>
      </c>
      <c r="F15" s="48">
        <v>189</v>
      </c>
      <c r="G15" s="48">
        <v>721</v>
      </c>
      <c r="H15" s="48">
        <v>23</v>
      </c>
      <c r="I15" s="48">
        <v>1711</v>
      </c>
      <c r="K15" s="44"/>
      <c r="N15" s="44"/>
      <c r="O15" s="44"/>
      <c r="P15" s="44"/>
      <c r="Q15" s="44"/>
      <c r="R15" s="44"/>
    </row>
    <row r="16" spans="1:18" ht="14.25" customHeight="1">
      <c r="A16" s="114">
        <v>10</v>
      </c>
      <c r="B16" s="45" t="s">
        <v>763</v>
      </c>
      <c r="C16" s="48">
        <v>514</v>
      </c>
      <c r="D16" s="48">
        <v>158</v>
      </c>
      <c r="E16" s="48">
        <v>39</v>
      </c>
      <c r="F16" s="48">
        <v>190</v>
      </c>
      <c r="G16" s="48">
        <v>755</v>
      </c>
      <c r="H16" s="48">
        <v>25</v>
      </c>
      <c r="I16" s="48">
        <v>1681</v>
      </c>
      <c r="K16" s="44"/>
      <c r="N16" s="54"/>
      <c r="O16" s="54"/>
      <c r="P16" s="44"/>
      <c r="Q16" s="44"/>
      <c r="R16" s="44"/>
    </row>
    <row r="17" spans="1:18" ht="14.25" customHeight="1">
      <c r="A17" s="114">
        <v>11</v>
      </c>
      <c r="B17" s="45" t="s">
        <v>698</v>
      </c>
      <c r="C17" s="48">
        <v>492</v>
      </c>
      <c r="D17" s="48">
        <v>163</v>
      </c>
      <c r="E17" s="48">
        <v>45</v>
      </c>
      <c r="F17" s="48">
        <v>190</v>
      </c>
      <c r="G17" s="48">
        <v>611</v>
      </c>
      <c r="H17" s="48">
        <v>21</v>
      </c>
      <c r="I17" s="48">
        <v>1522</v>
      </c>
      <c r="L17" s="44"/>
      <c r="M17" s="44"/>
      <c r="N17" s="54"/>
      <c r="O17" s="54"/>
      <c r="P17" s="44"/>
      <c r="Q17" s="44"/>
      <c r="R17" s="44"/>
    </row>
    <row r="18" spans="1:18" ht="14.25" customHeight="1">
      <c r="A18" s="114">
        <v>12</v>
      </c>
      <c r="B18" s="45" t="s">
        <v>764</v>
      </c>
      <c r="C18" s="48">
        <v>612</v>
      </c>
      <c r="D18" s="48">
        <v>166</v>
      </c>
      <c r="E18" s="48">
        <v>47</v>
      </c>
      <c r="F18" s="48">
        <v>379</v>
      </c>
      <c r="G18" s="48">
        <v>991</v>
      </c>
      <c r="H18" s="48">
        <v>27</v>
      </c>
      <c r="I18" s="48">
        <v>2222</v>
      </c>
      <c r="K18" s="44"/>
      <c r="N18" s="44"/>
      <c r="O18" s="44"/>
      <c r="P18" s="44"/>
      <c r="Q18" s="44"/>
      <c r="R18" s="44"/>
    </row>
    <row r="19" spans="1:18" ht="14.25" customHeight="1">
      <c r="A19" s="114">
        <v>13</v>
      </c>
      <c r="B19" s="45" t="s">
        <v>765</v>
      </c>
      <c r="C19" s="48">
        <v>1025</v>
      </c>
      <c r="D19" s="48">
        <v>185</v>
      </c>
      <c r="E19" s="48">
        <v>51</v>
      </c>
      <c r="F19" s="48">
        <v>513</v>
      </c>
      <c r="G19" s="48">
        <v>1155</v>
      </c>
      <c r="H19" s="48">
        <v>28</v>
      </c>
      <c r="I19" s="48">
        <v>2957</v>
      </c>
      <c r="K19" s="44"/>
      <c r="N19" s="54"/>
      <c r="O19" s="54"/>
      <c r="P19" s="44"/>
      <c r="Q19" s="44"/>
      <c r="R19" s="44"/>
    </row>
    <row r="20" spans="1:18" ht="14.25" customHeight="1">
      <c r="A20" s="114">
        <v>14</v>
      </c>
      <c r="B20" s="45" t="s">
        <v>766</v>
      </c>
      <c r="C20" s="48">
        <v>1209</v>
      </c>
      <c r="D20" s="48">
        <v>230</v>
      </c>
      <c r="E20" s="48">
        <v>58</v>
      </c>
      <c r="F20" s="48">
        <v>588</v>
      </c>
      <c r="G20" s="48">
        <v>1283</v>
      </c>
      <c r="H20" s="48">
        <v>33</v>
      </c>
      <c r="I20" s="48">
        <v>3401</v>
      </c>
      <c r="K20" s="44"/>
      <c r="N20" s="44"/>
      <c r="O20" s="44"/>
      <c r="P20" s="44"/>
      <c r="Q20" s="44"/>
      <c r="R20" s="44"/>
    </row>
    <row r="21" spans="1:18" ht="14.25" customHeight="1">
      <c r="A21" s="114">
        <v>15</v>
      </c>
      <c r="B21" s="45" t="s">
        <v>767</v>
      </c>
      <c r="C21" s="48">
        <v>1454</v>
      </c>
      <c r="D21" s="48">
        <v>250</v>
      </c>
      <c r="E21" s="48">
        <v>62</v>
      </c>
      <c r="F21" s="48">
        <v>739</v>
      </c>
      <c r="G21" s="48">
        <v>1603</v>
      </c>
      <c r="H21" s="48">
        <v>33</v>
      </c>
      <c r="I21" s="48">
        <v>4141</v>
      </c>
      <c r="K21" s="44"/>
      <c r="N21" s="54"/>
      <c r="O21" s="54"/>
      <c r="P21" s="46"/>
      <c r="Q21" s="46"/>
      <c r="R21" s="46"/>
    </row>
    <row r="22" spans="1:18" ht="14.25" customHeight="1">
      <c r="A22" s="114">
        <v>16</v>
      </c>
      <c r="B22" s="45" t="s">
        <v>706</v>
      </c>
      <c r="C22" s="48">
        <v>1299</v>
      </c>
      <c r="D22" s="48">
        <v>223</v>
      </c>
      <c r="E22" s="48">
        <v>78</v>
      </c>
      <c r="F22" s="48">
        <v>816</v>
      </c>
      <c r="G22" s="48">
        <v>2500</v>
      </c>
      <c r="H22" s="48">
        <v>34</v>
      </c>
      <c r="I22" s="48">
        <v>4950</v>
      </c>
      <c r="K22" s="44"/>
      <c r="N22" s="44"/>
      <c r="O22" s="44"/>
      <c r="P22" s="44"/>
      <c r="Q22" s="44"/>
      <c r="R22" s="44"/>
    </row>
    <row r="23" spans="1:18" ht="14.25" customHeight="1">
      <c r="A23" s="114">
        <v>17</v>
      </c>
      <c r="B23" s="45" t="s">
        <v>768</v>
      </c>
      <c r="C23" s="48">
        <v>2041</v>
      </c>
      <c r="D23" s="48">
        <v>257</v>
      </c>
      <c r="E23" s="48">
        <v>96</v>
      </c>
      <c r="F23" s="48">
        <v>1320</v>
      </c>
      <c r="G23" s="48">
        <v>3335</v>
      </c>
      <c r="H23" s="48">
        <v>26</v>
      </c>
      <c r="I23" s="48">
        <v>7075</v>
      </c>
      <c r="K23" s="44"/>
      <c r="N23" s="54"/>
      <c r="O23" s="54"/>
      <c r="P23" s="44"/>
      <c r="Q23" s="44"/>
      <c r="R23" s="44"/>
    </row>
    <row r="24" spans="1:18" ht="14.25" customHeight="1">
      <c r="A24" s="114">
        <v>18</v>
      </c>
      <c r="B24" s="45" t="s">
        <v>769</v>
      </c>
      <c r="C24" s="48">
        <v>2721</v>
      </c>
      <c r="D24" s="48">
        <v>281</v>
      </c>
      <c r="E24" s="48">
        <v>99</v>
      </c>
      <c r="F24" s="48">
        <v>1347</v>
      </c>
      <c r="G24" s="48">
        <v>3490</v>
      </c>
      <c r="H24" s="48">
        <v>30</v>
      </c>
      <c r="I24" s="48">
        <v>7968</v>
      </c>
      <c r="K24" s="44"/>
      <c r="N24" s="44"/>
      <c r="O24" s="44"/>
      <c r="P24" s="44"/>
      <c r="Q24" s="44"/>
      <c r="R24" s="44"/>
    </row>
    <row r="25" spans="1:18" ht="14.25" customHeight="1">
      <c r="A25" s="114">
        <v>19</v>
      </c>
      <c r="B25" s="45" t="s">
        <v>770</v>
      </c>
      <c r="C25" s="48">
        <v>1823</v>
      </c>
      <c r="D25" s="48">
        <v>526</v>
      </c>
      <c r="E25" s="48">
        <v>87</v>
      </c>
      <c r="F25" s="48">
        <v>1371</v>
      </c>
      <c r="G25" s="48">
        <v>5334</v>
      </c>
      <c r="H25" s="48">
        <v>109</v>
      </c>
      <c r="I25" s="48">
        <v>9250</v>
      </c>
      <c r="K25" s="44"/>
      <c r="N25" s="54"/>
      <c r="O25" s="54"/>
      <c r="P25" s="44"/>
      <c r="Q25" s="44"/>
      <c r="R25" s="44"/>
    </row>
    <row r="26" spans="1:18" ht="14.25" customHeight="1">
      <c r="A26" s="114">
        <v>20</v>
      </c>
      <c r="B26" s="45" t="s">
        <v>771</v>
      </c>
      <c r="C26" s="48">
        <v>2140</v>
      </c>
      <c r="D26" s="48">
        <v>695</v>
      </c>
      <c r="E26" s="48">
        <v>78</v>
      </c>
      <c r="F26" s="48">
        <v>1567</v>
      </c>
      <c r="G26" s="48">
        <v>6578</v>
      </c>
      <c r="H26" s="48">
        <v>114</v>
      </c>
      <c r="I26" s="48">
        <v>11172</v>
      </c>
      <c r="K26" s="44"/>
      <c r="N26" s="44"/>
      <c r="O26" s="44"/>
      <c r="P26" s="44"/>
      <c r="Q26" s="44"/>
      <c r="R26" s="44"/>
    </row>
    <row r="27" spans="1:18" ht="14.25" customHeight="1">
      <c r="A27" s="114">
        <v>21</v>
      </c>
      <c r="B27" s="45" t="s">
        <v>699</v>
      </c>
      <c r="C27" s="48">
        <v>3634</v>
      </c>
      <c r="D27" s="48">
        <v>827</v>
      </c>
      <c r="E27" s="48">
        <v>89</v>
      </c>
      <c r="F27" s="48">
        <v>1825</v>
      </c>
      <c r="G27" s="48">
        <v>5612</v>
      </c>
      <c r="H27" s="48">
        <v>779</v>
      </c>
      <c r="I27" s="48">
        <v>12766</v>
      </c>
      <c r="K27" s="44"/>
      <c r="N27" s="54"/>
      <c r="O27" s="54"/>
      <c r="P27" s="44"/>
      <c r="Q27" s="44"/>
      <c r="R27" s="44"/>
    </row>
    <row r="28" spans="1:18" ht="14.25" customHeight="1">
      <c r="A28" s="114">
        <v>22</v>
      </c>
      <c r="B28" s="45" t="s">
        <v>700</v>
      </c>
      <c r="C28" s="48">
        <v>4774</v>
      </c>
      <c r="D28" s="48">
        <v>766</v>
      </c>
      <c r="E28" s="48">
        <v>108</v>
      </c>
      <c r="F28" s="48">
        <v>2237</v>
      </c>
      <c r="G28" s="48">
        <v>5509</v>
      </c>
      <c r="H28" s="48">
        <v>1048</v>
      </c>
      <c r="I28" s="48">
        <v>14442</v>
      </c>
      <c r="K28" s="44"/>
      <c r="N28" s="44"/>
      <c r="O28" s="44"/>
      <c r="P28" s="44"/>
      <c r="Q28" s="44"/>
      <c r="R28" s="44"/>
    </row>
    <row r="29" spans="1:18" ht="14.25" customHeight="1">
      <c r="A29" s="114">
        <v>23</v>
      </c>
      <c r="B29" s="45" t="s">
        <v>701</v>
      </c>
      <c r="C29" s="48">
        <v>4967</v>
      </c>
      <c r="D29" s="48">
        <v>1450</v>
      </c>
      <c r="E29" s="48">
        <v>105</v>
      </c>
      <c r="F29" s="48">
        <v>2103</v>
      </c>
      <c r="G29" s="48">
        <v>6672</v>
      </c>
      <c r="H29" s="48">
        <v>819</v>
      </c>
      <c r="I29" s="48">
        <v>16116</v>
      </c>
      <c r="K29" s="44"/>
      <c r="N29" s="54"/>
      <c r="O29" s="54"/>
      <c r="P29" s="44"/>
      <c r="Q29" s="44"/>
      <c r="R29" s="44"/>
    </row>
    <row r="30" spans="1:18" ht="14.25" customHeight="1">
      <c r="A30" s="114">
        <v>24</v>
      </c>
      <c r="B30" s="45" t="s">
        <v>702</v>
      </c>
      <c r="C30" s="48">
        <v>4785</v>
      </c>
      <c r="D30" s="48">
        <v>1794</v>
      </c>
      <c r="E30" s="48">
        <v>121</v>
      </c>
      <c r="F30" s="48">
        <v>2466</v>
      </c>
      <c r="G30" s="48">
        <v>6499</v>
      </c>
      <c r="H30" s="48">
        <v>675</v>
      </c>
      <c r="I30" s="48">
        <v>16340</v>
      </c>
      <c r="K30" s="44"/>
      <c r="N30" s="44"/>
      <c r="O30" s="44"/>
      <c r="P30" s="44"/>
      <c r="Q30" s="44"/>
      <c r="R30" s="44"/>
    </row>
    <row r="31" spans="1:18" ht="14.25" customHeight="1">
      <c r="A31" s="114">
        <v>25</v>
      </c>
      <c r="B31" s="45" t="s">
        <v>703</v>
      </c>
      <c r="C31" s="48">
        <v>5229</v>
      </c>
      <c r="D31" s="48">
        <v>1927</v>
      </c>
      <c r="E31" s="48">
        <v>134</v>
      </c>
      <c r="F31" s="48">
        <v>2420</v>
      </c>
      <c r="G31" s="48">
        <v>6936</v>
      </c>
      <c r="H31" s="48">
        <v>691</v>
      </c>
      <c r="I31" s="48">
        <v>17337</v>
      </c>
      <c r="K31" s="44"/>
      <c r="N31" s="54"/>
      <c r="O31" s="54"/>
      <c r="P31" s="44"/>
      <c r="Q31" s="44"/>
      <c r="R31" s="44"/>
    </row>
    <row r="32" spans="1:18" ht="14.25" customHeight="1">
      <c r="A32" s="114">
        <v>26</v>
      </c>
      <c r="B32" s="45" t="s">
        <v>790</v>
      </c>
      <c r="C32" s="48">
        <v>6836</v>
      </c>
      <c r="D32" s="48">
        <v>2301</v>
      </c>
      <c r="E32" s="48">
        <v>111</v>
      </c>
      <c r="F32" s="48">
        <v>767</v>
      </c>
      <c r="G32" s="48">
        <v>7602</v>
      </c>
      <c r="H32" s="48">
        <v>474</v>
      </c>
      <c r="I32" s="48">
        <v>18091</v>
      </c>
      <c r="K32" s="44"/>
      <c r="N32" s="44"/>
      <c r="O32" s="44"/>
      <c r="P32" s="44"/>
      <c r="Q32" s="44"/>
      <c r="R32" s="44"/>
    </row>
    <row r="33" spans="1:18" ht="14.25" customHeight="1">
      <c r="A33" s="114">
        <v>27</v>
      </c>
      <c r="B33" s="45" t="s">
        <v>791</v>
      </c>
      <c r="C33" s="48">
        <v>6935</v>
      </c>
      <c r="D33" s="48">
        <v>2631</v>
      </c>
      <c r="E33" s="48">
        <v>130</v>
      </c>
      <c r="F33" s="48">
        <v>802</v>
      </c>
      <c r="G33" s="48">
        <v>7625</v>
      </c>
      <c r="H33" s="48">
        <v>509</v>
      </c>
      <c r="I33" s="48">
        <v>18632</v>
      </c>
      <c r="K33" s="44"/>
      <c r="N33" s="54"/>
      <c r="O33" s="54"/>
      <c r="P33" s="46"/>
      <c r="Q33" s="46"/>
      <c r="R33" s="46"/>
    </row>
    <row r="34" spans="1:18" ht="14.25" customHeight="1">
      <c r="A34" s="114">
        <v>28</v>
      </c>
      <c r="B34" s="45" t="s">
        <v>792</v>
      </c>
      <c r="C34" s="48">
        <v>8114</v>
      </c>
      <c r="D34" s="48">
        <v>3106</v>
      </c>
      <c r="E34" s="48">
        <v>117</v>
      </c>
      <c r="F34" s="48">
        <v>775</v>
      </c>
      <c r="G34" s="48">
        <v>8752</v>
      </c>
      <c r="H34" s="48">
        <v>649</v>
      </c>
      <c r="I34" s="48">
        <v>21513</v>
      </c>
      <c r="K34" s="44"/>
      <c r="N34" s="44"/>
      <c r="O34" s="44"/>
      <c r="P34" s="44"/>
      <c r="Q34" s="44"/>
      <c r="R34" s="44"/>
    </row>
    <row r="35" spans="1:18" ht="14.25" customHeight="1">
      <c r="A35" s="114">
        <v>29</v>
      </c>
      <c r="B35" s="45" t="s">
        <v>793</v>
      </c>
      <c r="C35" s="48">
        <v>8714</v>
      </c>
      <c r="D35" s="48">
        <v>3005</v>
      </c>
      <c r="E35" s="48">
        <v>147</v>
      </c>
      <c r="F35" s="48">
        <v>1104</v>
      </c>
      <c r="G35" s="48">
        <v>8869</v>
      </c>
      <c r="H35" s="48">
        <v>650</v>
      </c>
      <c r="I35" s="48">
        <v>22489</v>
      </c>
      <c r="K35" s="44"/>
      <c r="N35" s="54"/>
      <c r="O35" s="54"/>
      <c r="P35" s="44"/>
      <c r="Q35" s="44"/>
      <c r="R35" s="44"/>
    </row>
    <row r="36" spans="1:18" ht="14.25" customHeight="1">
      <c r="A36" s="114">
        <v>30</v>
      </c>
      <c r="B36" s="203" t="s">
        <v>794</v>
      </c>
      <c r="C36" s="139">
        <v>8829</v>
      </c>
      <c r="D36" s="48">
        <v>2329</v>
      </c>
      <c r="E36" s="48">
        <v>140</v>
      </c>
      <c r="F36" s="48">
        <v>5126</v>
      </c>
      <c r="G36" s="48">
        <v>8592</v>
      </c>
      <c r="H36" s="48">
        <v>1869</v>
      </c>
      <c r="I36" s="48">
        <f aca="true" t="shared" si="0" ref="I36:I41">SUM(C36:H36)</f>
        <v>26885</v>
      </c>
      <c r="J36" s="200"/>
      <c r="K36" s="44"/>
      <c r="N36" s="44"/>
      <c r="O36" s="44"/>
      <c r="P36" s="44"/>
      <c r="Q36" s="44"/>
      <c r="R36" s="44"/>
    </row>
    <row r="37" spans="1:9" s="110" customFormat="1" ht="12.75" customHeight="1">
      <c r="A37" s="59">
        <v>31</v>
      </c>
      <c r="B37" s="133" t="s">
        <v>802</v>
      </c>
      <c r="C37" s="138">
        <v>8801</v>
      </c>
      <c r="D37" s="138">
        <v>2870</v>
      </c>
      <c r="E37" s="138">
        <v>151</v>
      </c>
      <c r="F37" s="138">
        <v>5377</v>
      </c>
      <c r="G37" s="138">
        <v>8480</v>
      </c>
      <c r="H37" s="138">
        <f>779+1402</f>
        <v>2181</v>
      </c>
      <c r="I37" s="138">
        <f t="shared" si="0"/>
        <v>27860</v>
      </c>
    </row>
    <row r="38" spans="1:18" ht="13.5" customHeight="1">
      <c r="A38" s="114">
        <v>32</v>
      </c>
      <c r="B38" s="133" t="s">
        <v>1169</v>
      </c>
      <c r="C38" s="139">
        <v>9214</v>
      </c>
      <c r="D38" s="48">
        <v>2979</v>
      </c>
      <c r="E38" s="48">
        <v>147</v>
      </c>
      <c r="F38" s="48">
        <f>485+5339+70</f>
        <v>5894</v>
      </c>
      <c r="G38" s="48">
        <v>7957</v>
      </c>
      <c r="H38" s="48">
        <f>909+937</f>
        <v>1846</v>
      </c>
      <c r="I38" s="48">
        <f t="shared" si="0"/>
        <v>28037</v>
      </c>
      <c r="K38" s="44"/>
      <c r="N38" s="44"/>
      <c r="O38" s="44"/>
      <c r="P38" s="44"/>
      <c r="Q38" s="44"/>
      <c r="R38" s="44"/>
    </row>
    <row r="39" spans="1:18" ht="13.5" customHeight="1">
      <c r="A39" s="59">
        <v>33</v>
      </c>
      <c r="B39" s="133" t="s">
        <v>903</v>
      </c>
      <c r="C39" s="139">
        <v>10510</v>
      </c>
      <c r="D39" s="139">
        <v>2939</v>
      </c>
      <c r="E39" s="48">
        <v>119</v>
      </c>
      <c r="F39" s="48">
        <f>654+5409+136</f>
        <v>6199</v>
      </c>
      <c r="G39" s="48">
        <v>7955</v>
      </c>
      <c r="H39" s="48">
        <f>1027+1215</f>
        <v>2242</v>
      </c>
      <c r="I39" s="48">
        <f t="shared" si="0"/>
        <v>29964</v>
      </c>
      <c r="K39" s="44"/>
      <c r="N39" s="44"/>
      <c r="O39" s="44"/>
      <c r="P39" s="44"/>
      <c r="Q39" s="44"/>
      <c r="R39" s="44"/>
    </row>
    <row r="40" spans="1:18" ht="13.5" customHeight="1">
      <c r="A40" s="59">
        <v>34</v>
      </c>
      <c r="B40" s="133" t="s">
        <v>886</v>
      </c>
      <c r="C40" s="139">
        <v>11478</v>
      </c>
      <c r="D40" s="139">
        <v>3099</v>
      </c>
      <c r="E40" s="48">
        <v>142</v>
      </c>
      <c r="F40" s="48">
        <f>93+4865+1263</f>
        <v>6221</v>
      </c>
      <c r="G40" s="48">
        <v>7889</v>
      </c>
      <c r="H40" s="48">
        <f>1128+949</f>
        <v>2077</v>
      </c>
      <c r="I40" s="48">
        <f t="shared" si="0"/>
        <v>30906</v>
      </c>
      <c r="K40" s="44"/>
      <c r="N40" s="44"/>
      <c r="O40" s="44"/>
      <c r="P40" s="44"/>
      <c r="Q40" s="44"/>
      <c r="R40" s="44"/>
    </row>
    <row r="41" spans="1:18" ht="13.5" customHeight="1">
      <c r="A41" s="59">
        <v>35</v>
      </c>
      <c r="B41" s="133" t="s">
        <v>897</v>
      </c>
      <c r="C41" s="139">
        <v>12099</v>
      </c>
      <c r="D41" s="139">
        <v>3569</v>
      </c>
      <c r="E41" s="48">
        <v>142</v>
      </c>
      <c r="F41" s="48">
        <f>343+4944+231</f>
        <v>5518</v>
      </c>
      <c r="G41" s="48">
        <v>8173</v>
      </c>
      <c r="H41" s="48">
        <v>1274</v>
      </c>
      <c r="I41" s="48">
        <f t="shared" si="0"/>
        <v>30775</v>
      </c>
      <c r="K41" s="44"/>
      <c r="N41" s="44"/>
      <c r="O41" s="44"/>
      <c r="P41" s="44"/>
      <c r="Q41" s="44"/>
      <c r="R41" s="44"/>
    </row>
    <row r="42" spans="1:18" ht="13.5" customHeight="1">
      <c r="A42" s="136">
        <v>36</v>
      </c>
      <c r="B42" s="402" t="s">
        <v>914</v>
      </c>
      <c r="C42" s="139">
        <v>11878</v>
      </c>
      <c r="D42" s="139">
        <v>3780</v>
      </c>
      <c r="E42" s="48">
        <v>151</v>
      </c>
      <c r="F42" s="48">
        <v>6243</v>
      </c>
      <c r="G42" s="48">
        <v>7762</v>
      </c>
      <c r="H42" s="48">
        <v>1211</v>
      </c>
      <c r="I42" s="48">
        <v>31025</v>
      </c>
      <c r="K42" s="44"/>
      <c r="N42" s="44"/>
      <c r="O42" s="44"/>
      <c r="P42" s="44"/>
      <c r="Q42" s="44"/>
      <c r="R42" s="44"/>
    </row>
    <row r="43" spans="1:18" ht="13.5" customHeight="1">
      <c r="A43" s="136">
        <v>37</v>
      </c>
      <c r="B43" s="506" t="s">
        <v>1028</v>
      </c>
      <c r="C43" s="138">
        <v>11963</v>
      </c>
      <c r="D43" s="138">
        <v>3205</v>
      </c>
      <c r="E43" s="48">
        <v>170</v>
      </c>
      <c r="F43" s="48">
        <v>5517</v>
      </c>
      <c r="G43" s="48">
        <v>8497</v>
      </c>
      <c r="H43" s="48">
        <v>2016</v>
      </c>
      <c r="I43" s="48">
        <v>31368</v>
      </c>
      <c r="K43" s="44"/>
      <c r="N43" s="44"/>
      <c r="O43" s="44"/>
      <c r="P43" s="44"/>
      <c r="Q43" s="44"/>
      <c r="R43" s="44"/>
    </row>
    <row r="44" spans="1:18" ht="13.5" customHeight="1">
      <c r="A44" s="136">
        <v>38</v>
      </c>
      <c r="B44" s="506" t="s">
        <v>1122</v>
      </c>
      <c r="C44" s="138">
        <v>12037</v>
      </c>
      <c r="D44" s="138">
        <v>3324</v>
      </c>
      <c r="E44" s="48">
        <v>160</v>
      </c>
      <c r="F44" s="48">
        <v>6915</v>
      </c>
      <c r="G44" s="48">
        <v>9822</v>
      </c>
      <c r="H44" s="48">
        <v>2070</v>
      </c>
      <c r="I44" s="48">
        <v>34328</v>
      </c>
      <c r="K44" s="44"/>
      <c r="N44" s="44"/>
      <c r="O44" s="44"/>
      <c r="P44" s="44"/>
      <c r="Q44" s="44"/>
      <c r="R44" s="44"/>
    </row>
    <row r="45" spans="1:18" ht="11.25" customHeight="1">
      <c r="A45" s="505">
        <v>39</v>
      </c>
      <c r="B45" s="140" t="s">
        <v>1198</v>
      </c>
      <c r="C45" s="576">
        <v>12603</v>
      </c>
      <c r="D45" s="576">
        <v>5912</v>
      </c>
      <c r="E45" s="49">
        <v>154</v>
      </c>
      <c r="F45" s="49">
        <v>3522</v>
      </c>
      <c r="G45" s="49">
        <v>9082</v>
      </c>
      <c r="H45" s="49">
        <v>1716</v>
      </c>
      <c r="I45" s="49">
        <v>32989</v>
      </c>
      <c r="K45" s="44"/>
      <c r="N45" s="44"/>
      <c r="O45" s="44"/>
      <c r="P45" s="44"/>
      <c r="Q45" s="44"/>
      <c r="R45" s="44"/>
    </row>
    <row r="46" spans="1:18" ht="13.5" customHeight="1">
      <c r="A46" s="39" t="s">
        <v>814</v>
      </c>
      <c r="B46" s="114"/>
      <c r="C46" s="39"/>
      <c r="D46" s="39"/>
      <c r="E46" s="39"/>
      <c r="F46" s="39"/>
      <c r="G46" s="39"/>
      <c r="H46" s="39"/>
      <c r="I46" s="39"/>
      <c r="K46" s="44"/>
      <c r="N46" s="54"/>
      <c r="O46" s="54"/>
      <c r="P46" s="44"/>
      <c r="Q46" s="44"/>
      <c r="R46" s="44"/>
    </row>
    <row r="47" spans="1:18" ht="12.75">
      <c r="A47" s="39" t="s">
        <v>1191</v>
      </c>
      <c r="C47" s="44"/>
      <c r="D47" s="44"/>
      <c r="E47" s="44"/>
      <c r="F47" s="44"/>
      <c r="I47" s="44"/>
      <c r="K47" s="44"/>
      <c r="N47" s="44"/>
      <c r="O47" s="44"/>
      <c r="P47" s="44"/>
      <c r="Q47" s="44"/>
      <c r="R47" s="44"/>
    </row>
    <row r="48" spans="1:18" ht="13.5" customHeight="1">
      <c r="A48" s="50" t="s">
        <v>1310</v>
      </c>
      <c r="C48" s="44"/>
      <c r="D48" s="44"/>
      <c r="E48" s="54"/>
      <c r="F48" s="44"/>
      <c r="I48" s="44"/>
      <c r="K48" s="44"/>
      <c r="N48" s="54"/>
      <c r="O48" s="54"/>
      <c r="P48" s="44"/>
      <c r="Q48" s="44"/>
      <c r="R48" s="44"/>
    </row>
    <row r="49" spans="2:18" ht="12.75">
      <c r="B49" s="44"/>
      <c r="C49" s="44"/>
      <c r="D49" s="44"/>
      <c r="E49" s="44"/>
      <c r="F49" s="44"/>
      <c r="I49" s="44"/>
      <c r="K49" s="44"/>
      <c r="N49" s="44"/>
      <c r="O49" s="44"/>
      <c r="P49" s="44"/>
      <c r="Q49" s="44"/>
      <c r="R49" s="44"/>
    </row>
    <row r="50" spans="2:18" ht="13.5" customHeight="1">
      <c r="B50" s="44"/>
      <c r="C50" s="44"/>
      <c r="D50" s="44"/>
      <c r="E50" s="44"/>
      <c r="F50" s="44"/>
      <c r="I50" s="44"/>
      <c r="K50" s="44"/>
      <c r="N50" s="54"/>
      <c r="O50" s="54"/>
      <c r="P50" s="44"/>
      <c r="Q50" s="44"/>
      <c r="R50" s="44"/>
    </row>
    <row r="51" spans="2:18" ht="12.75">
      <c r="B51" s="44"/>
      <c r="C51" s="44"/>
      <c r="D51" s="44"/>
      <c r="E51" s="44"/>
      <c r="F51" s="44"/>
      <c r="I51" s="44"/>
      <c r="K51" s="44"/>
      <c r="N51" s="44"/>
      <c r="O51" s="44"/>
      <c r="P51" s="44"/>
      <c r="Q51" s="44"/>
      <c r="R51" s="44"/>
    </row>
    <row r="52" spans="2:18" ht="13.5" customHeight="1">
      <c r="B52" s="44"/>
      <c r="C52" s="44"/>
      <c r="D52" s="44"/>
      <c r="E52" s="44"/>
      <c r="F52" s="44"/>
      <c r="I52" s="44"/>
      <c r="K52" s="44"/>
      <c r="N52" s="54"/>
      <c r="O52" s="54"/>
      <c r="P52" s="44"/>
      <c r="Q52" s="44"/>
      <c r="R52" s="44"/>
    </row>
    <row r="53" spans="2:18" ht="12.75">
      <c r="B53" s="44"/>
      <c r="C53" s="44"/>
      <c r="D53" s="44"/>
      <c r="E53" s="44"/>
      <c r="F53" s="44"/>
      <c r="I53" s="44"/>
      <c r="K53" s="44"/>
      <c r="N53" s="44"/>
      <c r="O53" s="44"/>
      <c r="P53" s="44"/>
      <c r="Q53" s="44"/>
      <c r="R53" s="44"/>
    </row>
    <row r="54" spans="2:18" ht="13.5" customHeight="1">
      <c r="B54" s="44"/>
      <c r="C54" s="44"/>
      <c r="D54" s="44"/>
      <c r="E54" s="44"/>
      <c r="F54" s="44"/>
      <c r="I54" s="44"/>
      <c r="K54" s="44"/>
      <c r="N54" s="54"/>
      <c r="O54" s="54"/>
      <c r="P54" s="44"/>
      <c r="Q54" s="44"/>
      <c r="R54" s="44"/>
    </row>
    <row r="55" spans="2:18" ht="12.75">
      <c r="B55" s="44"/>
      <c r="C55" s="44"/>
      <c r="D55" s="44"/>
      <c r="E55" s="44"/>
      <c r="F55" s="44"/>
      <c r="I55" s="44"/>
      <c r="K55" s="44"/>
      <c r="N55" s="44"/>
      <c r="O55" s="44"/>
      <c r="P55" s="44"/>
      <c r="Q55" s="44"/>
      <c r="R55" s="44"/>
    </row>
    <row r="56" spans="2:18" ht="13.5" customHeight="1">
      <c r="B56" s="44"/>
      <c r="C56" s="44"/>
      <c r="D56" s="44"/>
      <c r="E56" s="44"/>
      <c r="F56" s="44"/>
      <c r="I56" s="44"/>
      <c r="K56" s="44"/>
      <c r="N56" s="54"/>
      <c r="O56" s="54"/>
      <c r="P56" s="44"/>
      <c r="Q56" s="44"/>
      <c r="R56" s="44"/>
    </row>
    <row r="57" spans="2:18" ht="12.75">
      <c r="B57" s="44"/>
      <c r="C57" s="44"/>
      <c r="D57" s="44"/>
      <c r="E57" s="44"/>
      <c r="F57" s="44"/>
      <c r="I57" s="44"/>
      <c r="K57" s="44"/>
      <c r="N57" s="44"/>
      <c r="O57" s="44"/>
      <c r="P57" s="44"/>
      <c r="Q57" s="44"/>
      <c r="R57" s="44"/>
    </row>
    <row r="58" spans="2:18" ht="13.5" customHeight="1">
      <c r="B58" s="44"/>
      <c r="C58" s="44"/>
      <c r="D58" s="44"/>
      <c r="E58" s="44"/>
      <c r="F58" s="44"/>
      <c r="I58" s="44"/>
      <c r="K58" s="44"/>
      <c r="N58" s="54"/>
      <c r="O58" s="54"/>
      <c r="P58" s="44"/>
      <c r="Q58" s="44"/>
      <c r="R58" s="44"/>
    </row>
    <row r="59" spans="2:18" ht="12.75">
      <c r="B59" s="44"/>
      <c r="C59" s="44"/>
      <c r="D59" s="44"/>
      <c r="E59" s="44"/>
      <c r="F59" s="44"/>
      <c r="I59" s="44"/>
      <c r="K59" s="44"/>
      <c r="N59" s="44"/>
      <c r="O59" s="44"/>
      <c r="P59" s="44"/>
      <c r="Q59" s="44"/>
      <c r="R59" s="44"/>
    </row>
    <row r="60" spans="2:18" ht="13.5" customHeight="1">
      <c r="B60" s="44"/>
      <c r="C60" s="44"/>
      <c r="D60" s="44"/>
      <c r="E60" s="44"/>
      <c r="F60" s="44"/>
      <c r="I60" s="44"/>
      <c r="K60" s="44"/>
      <c r="N60" s="54"/>
      <c r="O60" s="54"/>
      <c r="P60" s="44"/>
      <c r="Q60" s="44"/>
      <c r="R60" s="44"/>
    </row>
    <row r="61" spans="2:18" ht="12.75">
      <c r="B61" s="44"/>
      <c r="C61" s="44"/>
      <c r="D61" s="44"/>
      <c r="E61" s="44"/>
      <c r="F61" s="44"/>
      <c r="I61" s="44"/>
      <c r="K61" s="44"/>
      <c r="N61" s="44"/>
      <c r="O61" s="44"/>
      <c r="P61" s="44"/>
      <c r="Q61" s="44"/>
      <c r="R61" s="44"/>
    </row>
    <row r="62" spans="2:18" ht="13.5" customHeight="1">
      <c r="B62" s="44"/>
      <c r="C62" s="44"/>
      <c r="D62" s="44"/>
      <c r="E62" s="44"/>
      <c r="F62" s="44"/>
      <c r="I62" s="44"/>
      <c r="K62" s="44"/>
      <c r="N62" s="54"/>
      <c r="O62" s="54"/>
      <c r="P62" s="44"/>
      <c r="Q62" s="44"/>
      <c r="R62" s="44"/>
    </row>
    <row r="63" spans="2:18" ht="12.75">
      <c r="B63" s="44"/>
      <c r="C63" s="44"/>
      <c r="D63" s="44"/>
      <c r="E63" s="44"/>
      <c r="F63" s="44"/>
      <c r="I63" s="44"/>
      <c r="K63" s="44"/>
      <c r="N63" s="44"/>
      <c r="O63" s="44"/>
      <c r="P63" s="44"/>
      <c r="Q63" s="44"/>
      <c r="R63" s="44"/>
    </row>
    <row r="64" spans="2:18" ht="13.5" customHeight="1">
      <c r="B64" s="44"/>
      <c r="C64" s="44"/>
      <c r="D64" s="44"/>
      <c r="E64" s="44"/>
      <c r="F64" s="44"/>
      <c r="H64" s="54"/>
      <c r="J64" s="54"/>
      <c r="M64" s="55"/>
      <c r="O64" s="54"/>
      <c r="R64" s="44"/>
    </row>
    <row r="65" spans="2:18" ht="12.75">
      <c r="B65" s="44"/>
      <c r="C65" s="44"/>
      <c r="D65" s="44"/>
      <c r="E65" s="44"/>
      <c r="F65" s="44"/>
      <c r="H65" s="44"/>
      <c r="J65" s="44"/>
      <c r="M65" s="44"/>
      <c r="O65" s="44"/>
      <c r="R65" s="44"/>
    </row>
    <row r="66" spans="2:18" ht="13.5" customHeight="1">
      <c r="B66" s="44"/>
      <c r="C66" s="44"/>
      <c r="D66" s="44"/>
      <c r="E66" s="44"/>
      <c r="F66" s="44"/>
      <c r="H66" s="54"/>
      <c r="J66" s="54"/>
      <c r="M66" s="55"/>
      <c r="O66" s="54"/>
      <c r="R66" s="44"/>
    </row>
    <row r="67" spans="2:18" ht="12.75">
      <c r="B67" s="44"/>
      <c r="C67" s="44"/>
      <c r="D67" s="44"/>
      <c r="E67" s="44"/>
      <c r="F67" s="44"/>
      <c r="H67" s="44"/>
      <c r="J67" s="44"/>
      <c r="M67" s="44"/>
      <c r="O67" s="44"/>
      <c r="R67" s="44"/>
    </row>
    <row r="68" spans="2:18" ht="13.5" customHeight="1">
      <c r="B68" s="44"/>
      <c r="C68" s="44"/>
      <c r="D68" s="44"/>
      <c r="E68" s="44"/>
      <c r="F68" s="44"/>
      <c r="H68" s="54"/>
      <c r="J68" s="54"/>
      <c r="M68" s="55"/>
      <c r="O68" s="54"/>
      <c r="R68" s="44"/>
    </row>
    <row r="69" spans="2:18" ht="12.75">
      <c r="B69" s="44"/>
      <c r="C69" s="44"/>
      <c r="D69" s="44"/>
      <c r="E69" s="44"/>
      <c r="F69" s="44"/>
      <c r="H69" s="44"/>
      <c r="J69" s="44"/>
      <c r="M69" s="44"/>
      <c r="O69" s="44"/>
      <c r="R69" s="44"/>
    </row>
    <row r="70" spans="2:18" ht="13.5" customHeight="1">
      <c r="B70" s="44"/>
      <c r="C70" s="44"/>
      <c r="D70" s="44"/>
      <c r="E70" s="44"/>
      <c r="F70" s="44"/>
      <c r="H70" s="54"/>
      <c r="J70" s="54"/>
      <c r="M70" s="55"/>
      <c r="O70" s="54"/>
      <c r="R70" s="44"/>
    </row>
    <row r="71" spans="2:18" ht="12.75">
      <c r="B71" s="44"/>
      <c r="C71" s="44"/>
      <c r="D71" s="44"/>
      <c r="E71" s="44"/>
      <c r="F71" s="44"/>
      <c r="H71" s="44"/>
      <c r="J71" s="44"/>
      <c r="M71" s="44"/>
      <c r="O71" s="44"/>
      <c r="R71" s="44"/>
    </row>
    <row r="72" spans="2:18" ht="13.5" customHeight="1">
      <c r="B72" s="44"/>
      <c r="C72" s="44"/>
      <c r="D72" s="44"/>
      <c r="E72" s="44"/>
      <c r="F72" s="44"/>
      <c r="H72" s="54"/>
      <c r="J72" s="54"/>
      <c r="M72" s="55"/>
      <c r="O72" s="54"/>
      <c r="R72" s="44"/>
    </row>
    <row r="73" spans="2:18" ht="12.75">
      <c r="B73" s="44"/>
      <c r="C73" s="44"/>
      <c r="D73" s="44"/>
      <c r="E73" s="44"/>
      <c r="F73" s="44"/>
      <c r="H73" s="44"/>
      <c r="J73" s="44"/>
      <c r="M73" s="44"/>
      <c r="O73" s="44"/>
      <c r="R73" s="44"/>
    </row>
    <row r="74" spans="2:18" ht="13.5" customHeight="1">
      <c r="B74" s="44"/>
      <c r="F74" s="44"/>
      <c r="H74" s="54"/>
      <c r="J74" s="54"/>
      <c r="M74" s="55"/>
      <c r="O74" s="54"/>
      <c r="R74" s="44"/>
    </row>
  </sheetData>
  <sheetProtection/>
  <mergeCells count="7">
    <mergeCell ref="G4:H4"/>
    <mergeCell ref="I4:I5"/>
    <mergeCell ref="A1:I1"/>
    <mergeCell ref="B4:B5"/>
    <mergeCell ref="A4:A5"/>
    <mergeCell ref="C4:F4"/>
    <mergeCell ref="H3:I3"/>
  </mergeCells>
  <printOptions horizontalCentered="1"/>
  <pageMargins left="0.748031496062992" right="0.748031496062992" top="0.984251968503937" bottom="0.984251968503937" header="0.511811023622047" footer="0.511811023622047"/>
  <pageSetup horizontalDpi="600" verticalDpi="600" orientation="portrait" paperSize="9" scale="97" r:id="rId1"/>
  <headerFooter alignWithMargins="0">
    <oddHeader>&amp;LENERGY</oddHeader>
    <oddFooter>&amp;C123
</oddFooter>
  </headerFooter>
</worksheet>
</file>

<file path=xl/worksheets/sheet29.xml><?xml version="1.0" encoding="utf-8"?>
<worksheet xmlns="http://schemas.openxmlformats.org/spreadsheetml/2006/main" xmlns:r="http://schemas.openxmlformats.org/officeDocument/2006/relationships">
  <dimension ref="A1:K67"/>
  <sheetViews>
    <sheetView view="pageBreakPreview" zoomScaleNormal="115" zoomScaleSheetLayoutView="100" zoomScalePageLayoutView="0" workbookViewId="0" topLeftCell="A1">
      <selection activeCell="A1" sqref="A1:I1"/>
    </sheetView>
  </sheetViews>
  <sheetFormatPr defaultColWidth="9.140625" defaultRowHeight="12.75" customHeight="1"/>
  <cols>
    <col min="1" max="1" width="5.57421875" style="73" customWidth="1"/>
    <col min="2" max="2" width="22.28125" style="177" customWidth="1"/>
    <col min="3" max="3" width="9.7109375" style="73" customWidth="1"/>
    <col min="4" max="4" width="10.421875" style="73" customWidth="1"/>
    <col min="5" max="5" width="8.28125" style="73" customWidth="1"/>
    <col min="6" max="6" width="11.140625" style="73" customWidth="1"/>
    <col min="7" max="7" width="9.7109375" style="129" customWidth="1"/>
    <col min="8" max="9" width="11.00390625" style="73" customWidth="1"/>
    <col min="10" max="10" width="9.421875" style="0" customWidth="1"/>
  </cols>
  <sheetData>
    <row r="1" spans="1:9" ht="17.25">
      <c r="A1" s="1121" t="s">
        <v>90</v>
      </c>
      <c r="B1" s="1121"/>
      <c r="C1" s="1121"/>
      <c r="D1" s="1121"/>
      <c r="E1" s="1121"/>
      <c r="F1" s="1121"/>
      <c r="G1" s="1121"/>
      <c r="H1" s="1121"/>
      <c r="I1" s="1121"/>
    </row>
    <row r="2" spans="2:9" ht="12.75" customHeight="1">
      <c r="B2" s="171"/>
      <c r="G2" s="1195" t="s">
        <v>865</v>
      </c>
      <c r="H2" s="1195"/>
      <c r="I2" s="1195"/>
    </row>
    <row r="3" spans="1:10" ht="12.75" customHeight="1">
      <c r="A3" s="1123" t="s">
        <v>810</v>
      </c>
      <c r="B3" s="1236" t="s">
        <v>227</v>
      </c>
      <c r="C3" s="1090" t="s">
        <v>722</v>
      </c>
      <c r="D3" s="1091"/>
      <c r="E3" s="1092"/>
      <c r="F3" s="1130" t="s">
        <v>1204</v>
      </c>
      <c r="G3" s="1155" t="s">
        <v>231</v>
      </c>
      <c r="H3" s="1130" t="s">
        <v>1205</v>
      </c>
      <c r="I3" s="1123" t="s">
        <v>1206</v>
      </c>
      <c r="J3" s="1123" t="s">
        <v>907</v>
      </c>
    </row>
    <row r="4" spans="1:10" ht="26.25" customHeight="1">
      <c r="A4" s="1125"/>
      <c r="B4" s="1238"/>
      <c r="C4" s="577" t="s">
        <v>728</v>
      </c>
      <c r="D4" s="167" t="s">
        <v>230</v>
      </c>
      <c r="E4" s="65" t="s">
        <v>1067</v>
      </c>
      <c r="F4" s="1198"/>
      <c r="G4" s="1311"/>
      <c r="H4" s="1198"/>
      <c r="I4" s="1125"/>
      <c r="J4" s="1125"/>
    </row>
    <row r="5" spans="1:10" s="62" customFormat="1" ht="12.75" customHeight="1">
      <c r="A5" s="179">
        <v>1</v>
      </c>
      <c r="B5" s="63">
        <v>2</v>
      </c>
      <c r="C5" s="63">
        <v>3</v>
      </c>
      <c r="D5" s="165">
        <v>4</v>
      </c>
      <c r="E5" s="165">
        <v>5</v>
      </c>
      <c r="F5" s="165">
        <v>6</v>
      </c>
      <c r="G5" s="165">
        <v>7</v>
      </c>
      <c r="H5" s="165">
        <v>8</v>
      </c>
      <c r="I5" s="165">
        <v>9</v>
      </c>
      <c r="J5" s="63">
        <v>10</v>
      </c>
    </row>
    <row r="6" spans="1:10" ht="9.75" customHeight="1">
      <c r="A6" s="128"/>
      <c r="B6" s="173"/>
      <c r="C6" s="130"/>
      <c r="D6" s="408"/>
      <c r="E6" s="408"/>
      <c r="F6" s="408"/>
      <c r="G6" s="408"/>
      <c r="H6" s="408"/>
      <c r="I6" s="408"/>
      <c r="J6" s="4"/>
    </row>
    <row r="7" spans="1:10" ht="12.75" customHeight="1">
      <c r="A7" s="178" t="s">
        <v>827</v>
      </c>
      <c r="B7" s="172" t="s">
        <v>232</v>
      </c>
      <c r="C7" s="170">
        <v>21275</v>
      </c>
      <c r="D7" s="170">
        <v>3563.26</v>
      </c>
      <c r="E7" s="170">
        <f>SUM(E8:E18)</f>
        <v>12.989999999999998</v>
      </c>
      <c r="F7" s="170">
        <v>24851.25</v>
      </c>
      <c r="G7" s="170">
        <v>1620</v>
      </c>
      <c r="H7" s="170">
        <v>13310.75</v>
      </c>
      <c r="I7" s="170">
        <v>2407.33</v>
      </c>
      <c r="J7" s="170">
        <v>42189.33</v>
      </c>
    </row>
    <row r="8" spans="1:10" ht="12.75" customHeight="1">
      <c r="A8" s="178">
        <v>1</v>
      </c>
      <c r="B8" s="173" t="s">
        <v>239</v>
      </c>
      <c r="C8" s="188">
        <v>135</v>
      </c>
      <c r="D8" s="189">
        <v>600.4</v>
      </c>
      <c r="E8" s="189">
        <v>0</v>
      </c>
      <c r="F8" s="189">
        <v>735.4</v>
      </c>
      <c r="G8" s="189">
        <v>0</v>
      </c>
      <c r="H8" s="189">
        <v>0</v>
      </c>
      <c r="I8" s="189">
        <v>0</v>
      </c>
      <c r="J8" s="188">
        <v>735.4</v>
      </c>
    </row>
    <row r="9" spans="1:11" ht="12.75" customHeight="1">
      <c r="A9" s="178">
        <v>1</v>
      </c>
      <c r="B9" s="173" t="s">
        <v>233</v>
      </c>
      <c r="C9" s="188">
        <v>2615</v>
      </c>
      <c r="D9" s="189">
        <v>0</v>
      </c>
      <c r="E9" s="189">
        <v>3.92</v>
      </c>
      <c r="F9" s="189">
        <v>2618.92</v>
      </c>
      <c r="G9" s="189">
        <v>0</v>
      </c>
      <c r="H9" s="189">
        <v>884.51</v>
      </c>
      <c r="I9" s="189">
        <v>68.7</v>
      </c>
      <c r="J9" s="188">
        <v>3572.13</v>
      </c>
      <c r="K9" s="627"/>
    </row>
    <row r="10" spans="1:10" ht="12.75" customHeight="1">
      <c r="A10" s="178">
        <v>3</v>
      </c>
      <c r="B10" s="173" t="s">
        <v>234</v>
      </c>
      <c r="C10" s="188">
        <v>0</v>
      </c>
      <c r="D10" s="189">
        <v>0</v>
      </c>
      <c r="E10" s="189">
        <v>0.13</v>
      </c>
      <c r="F10" s="189">
        <v>13</v>
      </c>
      <c r="G10" s="189">
        <v>0</v>
      </c>
      <c r="H10" s="189">
        <v>393.6</v>
      </c>
      <c r="I10" s="189">
        <v>275.83</v>
      </c>
      <c r="J10" s="188">
        <v>669.56</v>
      </c>
    </row>
    <row r="11" spans="1:10" ht="12.75" customHeight="1">
      <c r="A11" s="178">
        <v>4</v>
      </c>
      <c r="B11" s="173" t="s">
        <v>235</v>
      </c>
      <c r="C11" s="188">
        <v>0</v>
      </c>
      <c r="D11" s="189">
        <v>175</v>
      </c>
      <c r="E11" s="189">
        <v>8.94</v>
      </c>
      <c r="F11" s="189">
        <v>183.94</v>
      </c>
      <c r="G11" s="189">
        <v>0</v>
      </c>
      <c r="H11" s="189">
        <v>780</v>
      </c>
      <c r="I11" s="189">
        <v>129.33</v>
      </c>
      <c r="J11" s="188">
        <v>1093.27</v>
      </c>
    </row>
    <row r="12" spans="1:10" ht="12.75" customHeight="1">
      <c r="A12" s="178">
        <v>5</v>
      </c>
      <c r="B12" s="173" t="s">
        <v>236</v>
      </c>
      <c r="C12" s="188">
        <v>2630</v>
      </c>
      <c r="D12" s="189">
        <v>0</v>
      </c>
      <c r="E12" s="189">
        <v>0</v>
      </c>
      <c r="F12" s="189">
        <v>2630</v>
      </c>
      <c r="G12" s="189">
        <v>0</v>
      </c>
      <c r="H12" s="189">
        <v>2230.23</v>
      </c>
      <c r="I12" s="189">
        <v>220.65</v>
      </c>
      <c r="J12" s="188">
        <v>5080.88</v>
      </c>
    </row>
    <row r="13" spans="1:10" ht="12.75" customHeight="1">
      <c r="A13" s="178">
        <v>6</v>
      </c>
      <c r="B13" s="173" t="s">
        <v>226</v>
      </c>
      <c r="C13" s="188">
        <v>3365</v>
      </c>
      <c r="D13" s="189">
        <v>443.8</v>
      </c>
      <c r="E13" s="189">
        <v>0</v>
      </c>
      <c r="F13" s="189">
        <v>3808.8</v>
      </c>
      <c r="G13" s="189">
        <v>0</v>
      </c>
      <c r="H13" s="189">
        <v>987.96</v>
      </c>
      <c r="I13" s="189">
        <v>30.25</v>
      </c>
      <c r="J13" s="188">
        <v>4827.01</v>
      </c>
    </row>
    <row r="14" spans="1:10" ht="12.75" customHeight="1">
      <c r="A14" s="178">
        <v>7</v>
      </c>
      <c r="B14" s="173" t="s">
        <v>237</v>
      </c>
      <c r="C14" s="188">
        <v>4072</v>
      </c>
      <c r="D14" s="189">
        <v>0</v>
      </c>
      <c r="E14" s="189">
        <v>0</v>
      </c>
      <c r="F14" s="189">
        <v>4072</v>
      </c>
      <c r="G14" s="189">
        <v>0</v>
      </c>
      <c r="H14" s="189">
        <v>524.1</v>
      </c>
      <c r="I14" s="189">
        <v>25.1</v>
      </c>
      <c r="J14" s="188">
        <v>4621.2</v>
      </c>
    </row>
    <row r="15" spans="1:10" ht="12.75" customHeight="1">
      <c r="A15" s="178">
        <v>8</v>
      </c>
      <c r="B15" s="173" t="s">
        <v>845</v>
      </c>
      <c r="C15" s="188">
        <v>0</v>
      </c>
      <c r="D15" s="189">
        <v>0</v>
      </c>
      <c r="E15" s="189">
        <v>0</v>
      </c>
      <c r="F15" s="189">
        <v>0</v>
      </c>
      <c r="G15" s="189">
        <v>0</v>
      </c>
      <c r="H15" s="189">
        <v>1252.15</v>
      </c>
      <c r="I15" s="189">
        <v>132.92</v>
      </c>
      <c r="J15" s="188">
        <v>1385.07</v>
      </c>
    </row>
    <row r="16" spans="1:10" ht="12.75" customHeight="1">
      <c r="A16" s="178">
        <v>9</v>
      </c>
      <c r="B16" s="173" t="s">
        <v>238</v>
      </c>
      <c r="C16" s="188">
        <v>0</v>
      </c>
      <c r="D16" s="189">
        <v>0</v>
      </c>
      <c r="E16" s="189">
        <v>0</v>
      </c>
      <c r="F16" s="189">
        <v>0</v>
      </c>
      <c r="G16" s="189">
        <v>0</v>
      </c>
      <c r="H16" s="189">
        <v>0</v>
      </c>
      <c r="I16" s="189">
        <v>0</v>
      </c>
      <c r="J16" s="188">
        <v>0</v>
      </c>
    </row>
    <row r="17" spans="1:10" ht="12.75">
      <c r="A17" s="178">
        <v>10</v>
      </c>
      <c r="B17" s="173" t="s">
        <v>705</v>
      </c>
      <c r="C17" s="188">
        <v>435</v>
      </c>
      <c r="D17" s="189">
        <v>0</v>
      </c>
      <c r="E17" s="189">
        <v>0</v>
      </c>
      <c r="F17" s="189">
        <v>435</v>
      </c>
      <c r="G17" s="189">
        <v>0</v>
      </c>
      <c r="H17" s="189">
        <v>786</v>
      </c>
      <c r="I17" s="189">
        <v>1524.55</v>
      </c>
      <c r="J17" s="188">
        <v>2745.55</v>
      </c>
    </row>
    <row r="18" spans="1:10" ht="12.75">
      <c r="A18" s="178">
        <v>11</v>
      </c>
      <c r="B18" s="173" t="s">
        <v>240</v>
      </c>
      <c r="C18" s="188">
        <v>8023</v>
      </c>
      <c r="D18" s="189">
        <v>2344.06</v>
      </c>
      <c r="E18" s="189">
        <v>0</v>
      </c>
      <c r="F18" s="189">
        <v>10367.06</v>
      </c>
      <c r="G18" s="189">
        <v>1620</v>
      </c>
      <c r="H18" s="189">
        <v>5472.2</v>
      </c>
      <c r="I18" s="189">
        <v>0</v>
      </c>
      <c r="J18" s="188">
        <v>17459.26</v>
      </c>
    </row>
    <row r="19" spans="1:10" ht="9.75" customHeight="1">
      <c r="A19" s="178"/>
      <c r="B19" s="173"/>
      <c r="C19" s="188"/>
      <c r="D19" s="189"/>
      <c r="E19" s="189"/>
      <c r="F19" s="189"/>
      <c r="G19" s="189"/>
      <c r="H19" s="189"/>
      <c r="I19" s="189"/>
      <c r="J19" s="4"/>
    </row>
    <row r="20" spans="1:10" ht="12.75" customHeight="1">
      <c r="A20" s="178" t="s">
        <v>830</v>
      </c>
      <c r="B20" s="172" t="s">
        <v>732</v>
      </c>
      <c r="C20" s="170">
        <v>28145.5</v>
      </c>
      <c r="D20" s="170">
        <v>8143.81</v>
      </c>
      <c r="E20" s="170">
        <f>SUM(E21:E29)</f>
        <v>17.48</v>
      </c>
      <c r="F20" s="170">
        <v>36306.79</v>
      </c>
      <c r="G20" s="170">
        <f>SUM(G21:G29)</f>
        <v>1840</v>
      </c>
      <c r="H20" s="170">
        <v>7447.5</v>
      </c>
      <c r="I20" s="170">
        <v>4630.74</v>
      </c>
      <c r="J20" s="170">
        <v>50225.03</v>
      </c>
    </row>
    <row r="21" spans="1:10" ht="12.75" customHeight="1">
      <c r="A21" s="178">
        <v>1</v>
      </c>
      <c r="B21" s="173" t="s">
        <v>241</v>
      </c>
      <c r="C21" s="188">
        <v>0</v>
      </c>
      <c r="D21" s="189">
        <v>0</v>
      </c>
      <c r="E21" s="189">
        <v>0</v>
      </c>
      <c r="F21" s="189">
        <v>0</v>
      </c>
      <c r="G21" s="189">
        <v>0</v>
      </c>
      <c r="H21" s="189">
        <v>0</v>
      </c>
      <c r="I21" s="190">
        <v>0.05</v>
      </c>
      <c r="J21" s="188">
        <v>0.05</v>
      </c>
    </row>
    <row r="22" spans="1:10" ht="12.75" customHeight="1">
      <c r="A22" s="178">
        <v>2</v>
      </c>
      <c r="B22" s="173" t="s">
        <v>686</v>
      </c>
      <c r="C22" s="188">
        <v>0</v>
      </c>
      <c r="D22" s="189">
        <v>0</v>
      </c>
      <c r="E22" s="189">
        <v>0</v>
      </c>
      <c r="F22" s="189">
        <v>0</v>
      </c>
      <c r="G22" s="189">
        <v>0</v>
      </c>
      <c r="H22" s="189">
        <v>0</v>
      </c>
      <c r="I22" s="190">
        <v>0</v>
      </c>
      <c r="J22" s="188">
        <v>0</v>
      </c>
    </row>
    <row r="23" spans="1:10" ht="12.75" customHeight="1">
      <c r="A23" s="178">
        <v>3</v>
      </c>
      <c r="B23" s="173" t="s">
        <v>225</v>
      </c>
      <c r="C23" s="188">
        <v>4190</v>
      </c>
      <c r="D23" s="189">
        <v>892.72</v>
      </c>
      <c r="E23" s="189">
        <v>17.28</v>
      </c>
      <c r="F23" s="189">
        <v>5100</v>
      </c>
      <c r="G23" s="189">
        <v>0</v>
      </c>
      <c r="H23" s="189">
        <v>772</v>
      </c>
      <c r="I23" s="190">
        <v>29.9</v>
      </c>
      <c r="J23" s="188">
        <v>5901.9</v>
      </c>
    </row>
    <row r="24" spans="1:10" ht="12.75" customHeight="1">
      <c r="A24" s="178">
        <v>4</v>
      </c>
      <c r="B24" s="173" t="s">
        <v>837</v>
      </c>
      <c r="C24" s="188">
        <v>2807.5</v>
      </c>
      <c r="D24" s="189">
        <v>0</v>
      </c>
      <c r="E24" s="189">
        <v>0</v>
      </c>
      <c r="F24" s="189">
        <v>2807.5</v>
      </c>
      <c r="G24" s="189">
        <v>0</v>
      </c>
      <c r="H24" s="189">
        <v>1703.66</v>
      </c>
      <c r="I24" s="190">
        <v>71.76</v>
      </c>
      <c r="J24" s="188">
        <v>45982.92</v>
      </c>
    </row>
    <row r="25" spans="1:10" ht="12.75" customHeight="1">
      <c r="A25" s="178">
        <v>5</v>
      </c>
      <c r="B25" s="174" t="s">
        <v>864</v>
      </c>
      <c r="C25" s="188">
        <v>2060</v>
      </c>
      <c r="D25" s="189">
        <v>0</v>
      </c>
      <c r="E25" s="189">
        <v>0</v>
      </c>
      <c r="F25" s="189">
        <v>2060</v>
      </c>
      <c r="G25" s="189">
        <v>0</v>
      </c>
      <c r="H25" s="189">
        <v>120</v>
      </c>
      <c r="I25" s="190">
        <v>19.05</v>
      </c>
      <c r="J25" s="188">
        <v>2199.05</v>
      </c>
    </row>
    <row r="26" spans="1:10" ht="12.75" customHeight="1">
      <c r="A26" s="178">
        <v>6</v>
      </c>
      <c r="B26" s="173" t="s">
        <v>219</v>
      </c>
      <c r="C26" s="188">
        <v>7300</v>
      </c>
      <c r="D26" s="189">
        <v>912</v>
      </c>
      <c r="E26" s="189">
        <v>0</v>
      </c>
      <c r="F26" s="189">
        <v>8212</v>
      </c>
      <c r="G26" s="189">
        <v>0</v>
      </c>
      <c r="H26" s="189">
        <v>2884.84</v>
      </c>
      <c r="I26" s="190">
        <v>233.72</v>
      </c>
      <c r="J26" s="188">
        <v>11330.66</v>
      </c>
    </row>
    <row r="27" spans="1:10" ht="12.75" customHeight="1">
      <c r="A27" s="178">
        <v>7</v>
      </c>
      <c r="B27" s="173" t="s">
        <v>685</v>
      </c>
      <c r="C27" s="188">
        <v>0</v>
      </c>
      <c r="D27" s="189">
        <v>0</v>
      </c>
      <c r="E27" s="189">
        <v>0</v>
      </c>
      <c r="F27" s="189">
        <v>0</v>
      </c>
      <c r="G27" s="189">
        <v>0</v>
      </c>
      <c r="H27" s="189">
        <v>0</v>
      </c>
      <c r="I27" s="190">
        <v>0</v>
      </c>
      <c r="J27" s="188">
        <v>0</v>
      </c>
    </row>
    <row r="28" spans="1:10" ht="12" customHeight="1">
      <c r="A28" s="178">
        <v>8</v>
      </c>
      <c r="B28" s="173" t="s">
        <v>705</v>
      </c>
      <c r="C28" s="191">
        <v>4810</v>
      </c>
      <c r="D28" s="192">
        <v>2805.5</v>
      </c>
      <c r="E28" s="192">
        <v>0.2</v>
      </c>
      <c r="F28" s="192">
        <v>7615.7</v>
      </c>
      <c r="G28" s="192">
        <v>0</v>
      </c>
      <c r="H28" s="192">
        <v>447</v>
      </c>
      <c r="I28" s="192">
        <v>4276.26</v>
      </c>
      <c r="J28" s="188">
        <v>12338.96</v>
      </c>
    </row>
    <row r="29" spans="1:10" ht="12.75" customHeight="1">
      <c r="A29" s="178">
        <v>9</v>
      </c>
      <c r="B29" s="173" t="s">
        <v>240</v>
      </c>
      <c r="C29" s="188">
        <v>6978</v>
      </c>
      <c r="D29" s="189">
        <v>3533.59</v>
      </c>
      <c r="E29" s="189">
        <v>0</v>
      </c>
      <c r="F29" s="189">
        <v>10511.59</v>
      </c>
      <c r="G29" s="189">
        <v>1840</v>
      </c>
      <c r="H29" s="189">
        <v>1520</v>
      </c>
      <c r="I29" s="190">
        <v>0</v>
      </c>
      <c r="J29" s="188">
        <v>13871.59</v>
      </c>
    </row>
    <row r="30" spans="1:10" ht="9.75" customHeight="1">
      <c r="A30" s="178"/>
      <c r="B30" s="173"/>
      <c r="C30" s="191"/>
      <c r="D30" s="192"/>
      <c r="E30" s="192"/>
      <c r="F30" s="192"/>
      <c r="G30" s="192"/>
      <c r="H30" s="408"/>
      <c r="I30" s="192"/>
      <c r="J30" s="4"/>
    </row>
    <row r="31" spans="1:10" ht="12.75" customHeight="1">
      <c r="A31" s="178" t="s">
        <v>841</v>
      </c>
      <c r="B31" s="172" t="s">
        <v>733</v>
      </c>
      <c r="C31" s="170">
        <v>17822.5</v>
      </c>
      <c r="D31" s="170">
        <v>4392.78</v>
      </c>
      <c r="E31" s="170">
        <f>SUM(E32:E40)</f>
        <v>949.29</v>
      </c>
      <c r="F31" s="170">
        <v>23164.57</v>
      </c>
      <c r="G31" s="170">
        <f>SUM(G32:G40)</f>
        <v>1100</v>
      </c>
      <c r="H31" s="170">
        <v>11107.03</v>
      </c>
      <c r="I31" s="170">
        <v>7938.87</v>
      </c>
      <c r="J31" s="170">
        <v>43310.47</v>
      </c>
    </row>
    <row r="32" spans="1:10" ht="12.75" customHeight="1">
      <c r="A32" s="178">
        <v>1</v>
      </c>
      <c r="B32" s="173" t="s">
        <v>214</v>
      </c>
      <c r="C32" s="188">
        <v>3882.5</v>
      </c>
      <c r="D32" s="189">
        <v>0</v>
      </c>
      <c r="E32" s="189">
        <v>0</v>
      </c>
      <c r="F32" s="189">
        <v>3882.5</v>
      </c>
      <c r="G32" s="189">
        <v>0</v>
      </c>
      <c r="H32" s="189">
        <v>3617.53</v>
      </c>
      <c r="I32" s="189">
        <v>188.43</v>
      </c>
      <c r="J32" s="188">
        <v>7688.46</v>
      </c>
    </row>
    <row r="33" spans="1:10" ht="12.75" customHeight="1">
      <c r="A33" s="178">
        <v>2</v>
      </c>
      <c r="B33" s="173" t="s">
        <v>708</v>
      </c>
      <c r="C33" s="188">
        <v>1970</v>
      </c>
      <c r="D33" s="189">
        <v>0</v>
      </c>
      <c r="E33" s="189">
        <v>127.92</v>
      </c>
      <c r="F33" s="189">
        <v>2097.92</v>
      </c>
      <c r="G33" s="189">
        <v>0</v>
      </c>
      <c r="H33" s="189">
        <v>3599.8</v>
      </c>
      <c r="I33" s="189">
        <v>527.15</v>
      </c>
      <c r="J33" s="188">
        <v>6224.87</v>
      </c>
    </row>
    <row r="34" spans="1:10" ht="12.75" customHeight="1">
      <c r="A34" s="178">
        <v>3</v>
      </c>
      <c r="B34" s="173" t="s">
        <v>687</v>
      </c>
      <c r="C34" s="188">
        <v>0</v>
      </c>
      <c r="D34" s="189">
        <v>0</v>
      </c>
      <c r="E34" s="189">
        <v>234.6</v>
      </c>
      <c r="F34" s="189">
        <v>324.6</v>
      </c>
      <c r="G34" s="189">
        <v>0</v>
      </c>
      <c r="H34" s="189">
        <v>1781.5</v>
      </c>
      <c r="I34" s="189">
        <v>85.55</v>
      </c>
      <c r="J34" s="188">
        <v>2154.86</v>
      </c>
    </row>
    <row r="35" spans="1:10" ht="12.75" customHeight="1">
      <c r="A35" s="178">
        <v>4</v>
      </c>
      <c r="B35" s="173" t="s">
        <v>688</v>
      </c>
      <c r="C35" s="188">
        <v>2970</v>
      </c>
      <c r="D35" s="189">
        <v>523.2</v>
      </c>
      <c r="E35" s="189">
        <v>0</v>
      </c>
      <c r="F35" s="189">
        <v>3493.2</v>
      </c>
      <c r="G35" s="189">
        <v>0</v>
      </c>
      <c r="H35" s="189">
        <v>2108.2</v>
      </c>
      <c r="I35" s="189">
        <v>110.55</v>
      </c>
      <c r="J35" s="188">
        <v>5686.95</v>
      </c>
    </row>
    <row r="36" spans="1:10" ht="12.75" customHeight="1">
      <c r="A36" s="178">
        <v>5</v>
      </c>
      <c r="B36" s="173" t="s">
        <v>1203</v>
      </c>
      <c r="C36" s="188">
        <v>0</v>
      </c>
      <c r="D36" s="189">
        <v>0</v>
      </c>
      <c r="E36" s="189">
        <v>0</v>
      </c>
      <c r="F36" s="189">
        <v>0</v>
      </c>
      <c r="G36" s="189">
        <v>0</v>
      </c>
      <c r="H36" s="189">
        <v>0</v>
      </c>
      <c r="I36" s="189">
        <v>0</v>
      </c>
      <c r="J36" s="188">
        <v>0</v>
      </c>
    </row>
    <row r="37" spans="1:10" ht="12.75" customHeight="1">
      <c r="A37" s="178">
        <v>6</v>
      </c>
      <c r="B37" s="173" t="s">
        <v>1177</v>
      </c>
      <c r="C37" s="188">
        <v>0</v>
      </c>
      <c r="D37" s="189">
        <v>32.5</v>
      </c>
      <c r="E37" s="189">
        <v>0</v>
      </c>
      <c r="F37" s="189">
        <v>32.5</v>
      </c>
      <c r="G37" s="189">
        <v>0</v>
      </c>
      <c r="H37" s="189">
        <v>0</v>
      </c>
      <c r="I37" s="189">
        <v>0</v>
      </c>
      <c r="J37" s="188">
        <v>32.5</v>
      </c>
    </row>
    <row r="38" spans="1:10" ht="12.75" customHeight="1">
      <c r="A38" s="178">
        <v>7</v>
      </c>
      <c r="B38" s="173" t="s">
        <v>689</v>
      </c>
      <c r="C38" s="188">
        <v>0</v>
      </c>
      <c r="D38" s="189">
        <v>0</v>
      </c>
      <c r="E38" s="189">
        <v>9.97</v>
      </c>
      <c r="F38" s="189">
        <v>9.97</v>
      </c>
      <c r="G38" s="189">
        <v>0</v>
      </c>
      <c r="H38" s="189">
        <v>0</v>
      </c>
      <c r="I38" s="189">
        <v>0</v>
      </c>
      <c r="J38" s="188">
        <v>9.97</v>
      </c>
    </row>
    <row r="39" spans="1:10" ht="14.25" customHeight="1">
      <c r="A39" s="178">
        <v>8</v>
      </c>
      <c r="B39" s="173" t="s">
        <v>705</v>
      </c>
      <c r="C39" s="191">
        <v>1110</v>
      </c>
      <c r="D39" s="192">
        <v>3477.5</v>
      </c>
      <c r="E39" s="192">
        <v>576.8</v>
      </c>
      <c r="F39" s="192">
        <v>5164.3</v>
      </c>
      <c r="G39" s="192">
        <v>0</v>
      </c>
      <c r="H39" s="192">
        <v>0</v>
      </c>
      <c r="I39" s="192">
        <v>6998.98</v>
      </c>
      <c r="J39" s="188">
        <v>12163.28</v>
      </c>
    </row>
    <row r="40" spans="1:10" ht="12.75" customHeight="1">
      <c r="A40" s="178">
        <v>9</v>
      </c>
      <c r="B40" s="173" t="s">
        <v>240</v>
      </c>
      <c r="C40" s="188">
        <v>7890</v>
      </c>
      <c r="D40" s="189">
        <v>359.58</v>
      </c>
      <c r="E40" s="189">
        <v>0</v>
      </c>
      <c r="F40" s="189">
        <v>8249.58</v>
      </c>
      <c r="G40" s="189">
        <v>1100</v>
      </c>
      <c r="H40" s="189">
        <v>0</v>
      </c>
      <c r="I40" s="189">
        <v>0</v>
      </c>
      <c r="J40" s="188">
        <v>9349.58</v>
      </c>
    </row>
    <row r="41" spans="1:10" ht="9.75" customHeight="1">
      <c r="A41" s="178"/>
      <c r="B41" s="173"/>
      <c r="C41" s="191"/>
      <c r="D41" s="192"/>
      <c r="E41" s="192"/>
      <c r="F41" s="192"/>
      <c r="G41" s="192"/>
      <c r="H41" s="192"/>
      <c r="I41" s="192"/>
      <c r="J41" s="4"/>
    </row>
    <row r="42" spans="1:10" ht="12.75" customHeight="1">
      <c r="A42" s="178" t="s">
        <v>842</v>
      </c>
      <c r="B42" s="172" t="s">
        <v>735</v>
      </c>
      <c r="C42" s="170">
        <v>16895.38</v>
      </c>
      <c r="D42" s="170">
        <f>SUM(D43:D51)</f>
        <v>190</v>
      </c>
      <c r="E42" s="170">
        <f>SUM(E43:E51)</f>
        <v>77.25</v>
      </c>
      <c r="F42" s="170">
        <v>17162.63</v>
      </c>
      <c r="G42" s="170">
        <f>SUM(G43:G51)</f>
        <v>0</v>
      </c>
      <c r="H42" s="170">
        <v>3882.12</v>
      </c>
      <c r="I42" s="170">
        <v>340.01</v>
      </c>
      <c r="J42" s="170">
        <v>21384.76</v>
      </c>
    </row>
    <row r="43" spans="1:10" ht="12.75" customHeight="1">
      <c r="A43" s="178">
        <v>1</v>
      </c>
      <c r="B43" s="173" t="s">
        <v>839</v>
      </c>
      <c r="C43" s="188">
        <v>530</v>
      </c>
      <c r="D43" s="189">
        <v>0</v>
      </c>
      <c r="E43" s="189">
        <v>0</v>
      </c>
      <c r="F43" s="189">
        <v>530</v>
      </c>
      <c r="G43" s="189">
        <v>0</v>
      </c>
      <c r="H43" s="189">
        <v>0</v>
      </c>
      <c r="I43" s="190">
        <v>54.6</v>
      </c>
      <c r="J43" s="188">
        <v>584.6</v>
      </c>
    </row>
    <row r="44" spans="1:10" ht="12.75" customHeight="1">
      <c r="A44" s="178">
        <v>2</v>
      </c>
      <c r="B44" s="173" t="s">
        <v>829</v>
      </c>
      <c r="C44" s="188">
        <v>1190</v>
      </c>
      <c r="D44" s="189">
        <v>0</v>
      </c>
      <c r="E44" s="189">
        <v>0</v>
      </c>
      <c r="F44" s="189">
        <v>1190</v>
      </c>
      <c r="G44" s="189">
        <v>0</v>
      </c>
      <c r="H44" s="189">
        <v>130</v>
      </c>
      <c r="I44" s="190">
        <v>4.05</v>
      </c>
      <c r="J44" s="188">
        <v>1324.05</v>
      </c>
    </row>
    <row r="45" spans="1:10" ht="12.75" customHeight="1">
      <c r="A45" s="178">
        <v>3</v>
      </c>
      <c r="B45" s="173" t="s">
        <v>691</v>
      </c>
      <c r="C45" s="188">
        <v>4780</v>
      </c>
      <c r="D45" s="189">
        <v>100</v>
      </c>
      <c r="E45" s="189">
        <v>12.06</v>
      </c>
      <c r="F45" s="189">
        <v>4892.06</v>
      </c>
      <c r="G45" s="189">
        <v>0</v>
      </c>
      <c r="H45" s="189">
        <v>977</v>
      </c>
      <c r="I45" s="190">
        <v>144.5</v>
      </c>
      <c r="J45" s="188">
        <v>6013.56</v>
      </c>
    </row>
    <row r="46" spans="1:10" ht="12.75" customHeight="1">
      <c r="A46" s="178">
        <v>4</v>
      </c>
      <c r="B46" s="173" t="s">
        <v>736</v>
      </c>
      <c r="C46" s="188">
        <v>0</v>
      </c>
      <c r="D46" s="189">
        <v>0</v>
      </c>
      <c r="E46" s="189">
        <v>0</v>
      </c>
      <c r="F46" s="189">
        <v>0</v>
      </c>
      <c r="G46" s="189">
        <v>0</v>
      </c>
      <c r="H46" s="189">
        <v>0</v>
      </c>
      <c r="I46" s="190">
        <v>0</v>
      </c>
      <c r="J46" s="188">
        <v>0</v>
      </c>
    </row>
    <row r="47" spans="1:10" ht="12.75" customHeight="1">
      <c r="A47" s="178">
        <v>5</v>
      </c>
      <c r="B47" s="173" t="s">
        <v>222</v>
      </c>
      <c r="C47" s="188">
        <v>420</v>
      </c>
      <c r="D47" s="189">
        <v>0</v>
      </c>
      <c r="E47" s="189">
        <v>0</v>
      </c>
      <c r="F47" s="189">
        <v>420</v>
      </c>
      <c r="G47" s="189">
        <v>0</v>
      </c>
      <c r="H47" s="189">
        <v>2061.92</v>
      </c>
      <c r="I47" s="190">
        <v>64.3</v>
      </c>
      <c r="J47" s="188">
        <v>2546.22</v>
      </c>
    </row>
    <row r="48" spans="1:10" ht="12.75" customHeight="1">
      <c r="A48" s="178">
        <v>6</v>
      </c>
      <c r="B48" s="173" t="s">
        <v>692</v>
      </c>
      <c r="C48" s="188">
        <v>0</v>
      </c>
      <c r="D48" s="189">
        <v>0</v>
      </c>
      <c r="E48" s="189">
        <v>5</v>
      </c>
      <c r="F48" s="189">
        <v>5</v>
      </c>
      <c r="G48" s="189">
        <v>0</v>
      </c>
      <c r="H48" s="189">
        <v>0</v>
      </c>
      <c r="I48" s="190">
        <v>47.11</v>
      </c>
      <c r="J48" s="188">
        <v>52.11</v>
      </c>
    </row>
    <row r="49" spans="1:10" ht="12.75" customHeight="1">
      <c r="A49" s="178">
        <v>7</v>
      </c>
      <c r="B49" s="173" t="s">
        <v>840</v>
      </c>
      <c r="C49" s="188">
        <v>0</v>
      </c>
      <c r="D49" s="189">
        <v>0</v>
      </c>
      <c r="E49" s="189">
        <v>60.05</v>
      </c>
      <c r="F49" s="189">
        <v>60.05</v>
      </c>
      <c r="G49" s="189">
        <v>0</v>
      </c>
      <c r="H49" s="189">
        <v>0</v>
      </c>
      <c r="I49" s="190">
        <v>5.25</v>
      </c>
      <c r="J49" s="188">
        <v>65.3</v>
      </c>
    </row>
    <row r="50" spans="1:10" ht="12.75" customHeight="1">
      <c r="A50" s="180">
        <v>8</v>
      </c>
      <c r="B50" s="173" t="s">
        <v>705</v>
      </c>
      <c r="C50" s="188">
        <v>1701.38</v>
      </c>
      <c r="D50" s="189">
        <v>0</v>
      </c>
      <c r="E50" s="189">
        <v>0.14</v>
      </c>
      <c r="F50" s="189">
        <v>1701.52</v>
      </c>
      <c r="G50" s="189">
        <v>0</v>
      </c>
      <c r="H50" s="189">
        <v>0</v>
      </c>
      <c r="I50" s="190">
        <v>20.2</v>
      </c>
      <c r="J50" s="188">
        <v>1721.72</v>
      </c>
    </row>
    <row r="51" spans="1:10" ht="12.75" customHeight="1">
      <c r="A51" s="180">
        <v>9</v>
      </c>
      <c r="B51" s="173" t="s">
        <v>240</v>
      </c>
      <c r="C51" s="188">
        <v>8274</v>
      </c>
      <c r="D51" s="189">
        <v>90</v>
      </c>
      <c r="E51" s="189">
        <v>0</v>
      </c>
      <c r="F51" s="189">
        <v>8364</v>
      </c>
      <c r="G51" s="189">
        <v>0</v>
      </c>
      <c r="H51" s="189">
        <v>713.2</v>
      </c>
      <c r="I51" s="190">
        <v>0</v>
      </c>
      <c r="J51" s="188">
        <v>9077.2</v>
      </c>
    </row>
    <row r="52" spans="1:10" ht="9.75" customHeight="1">
      <c r="A52" s="178"/>
      <c r="B52" s="173"/>
      <c r="C52" s="191"/>
      <c r="D52" s="192"/>
      <c r="E52" s="192"/>
      <c r="F52" s="192"/>
      <c r="G52" s="192"/>
      <c r="H52" s="192"/>
      <c r="I52" s="579"/>
      <c r="J52" s="4"/>
    </row>
    <row r="53" spans="1:10" ht="12.75" customHeight="1">
      <c r="A53" s="178" t="s">
        <v>843</v>
      </c>
      <c r="B53" s="172" t="s">
        <v>737</v>
      </c>
      <c r="C53" s="170">
        <f aca="true" t="shared" si="0" ref="C53:H53">SUM(C54:C62)</f>
        <v>60</v>
      </c>
      <c r="D53" s="170">
        <f t="shared" si="0"/>
        <v>766</v>
      </c>
      <c r="E53" s="170">
        <f t="shared" si="0"/>
        <v>142.74</v>
      </c>
      <c r="F53" s="170">
        <f t="shared" si="0"/>
        <v>968.74</v>
      </c>
      <c r="G53" s="170">
        <f t="shared" si="0"/>
        <v>0</v>
      </c>
      <c r="H53" s="170">
        <f t="shared" si="0"/>
        <v>1116</v>
      </c>
      <c r="I53" s="170">
        <v>204.16</v>
      </c>
      <c r="J53" s="170">
        <v>2288.9</v>
      </c>
    </row>
    <row r="54" spans="1:10" ht="12.75" customHeight="1">
      <c r="A54" s="178">
        <v>1</v>
      </c>
      <c r="B54" s="173" t="s">
        <v>216</v>
      </c>
      <c r="C54" s="188">
        <v>60</v>
      </c>
      <c r="D54" s="189">
        <v>239</v>
      </c>
      <c r="E54" s="189">
        <v>20.69</v>
      </c>
      <c r="F54" s="189">
        <v>319.69</v>
      </c>
      <c r="G54" s="189">
        <v>0</v>
      </c>
      <c r="H54" s="189">
        <v>100</v>
      </c>
      <c r="I54" s="190">
        <v>27.11</v>
      </c>
      <c r="J54" s="188">
        <v>446.8</v>
      </c>
    </row>
    <row r="55" spans="1:10" ht="12.75" customHeight="1">
      <c r="A55" s="178">
        <v>2</v>
      </c>
      <c r="B55" s="173" t="s">
        <v>215</v>
      </c>
      <c r="C55" s="188">
        <v>0</v>
      </c>
      <c r="D55" s="189">
        <v>0</v>
      </c>
      <c r="E55" s="189">
        <v>15.88</v>
      </c>
      <c r="F55" s="189">
        <v>15.88</v>
      </c>
      <c r="G55" s="189">
        <v>0</v>
      </c>
      <c r="H55" s="189">
        <v>0</v>
      </c>
      <c r="I55" s="190">
        <v>67.42</v>
      </c>
      <c r="J55" s="188">
        <v>83.3</v>
      </c>
    </row>
    <row r="56" spans="1:10" ht="12.75" customHeight="1">
      <c r="A56" s="178">
        <v>3</v>
      </c>
      <c r="B56" s="173" t="s">
        <v>220</v>
      </c>
      <c r="C56" s="188">
        <v>0</v>
      </c>
      <c r="D56" s="189">
        <v>0</v>
      </c>
      <c r="E56" s="189">
        <v>2.05</v>
      </c>
      <c r="F56" s="189">
        <v>2.05</v>
      </c>
      <c r="G56" s="189">
        <v>0</v>
      </c>
      <c r="H56" s="189">
        <v>156</v>
      </c>
      <c r="I56" s="190">
        <v>31.03</v>
      </c>
      <c r="J56" s="188">
        <v>189.08</v>
      </c>
    </row>
    <row r="57" spans="1:10" ht="12.75" customHeight="1">
      <c r="A57" s="178">
        <v>4</v>
      </c>
      <c r="B57" s="173" t="s">
        <v>694</v>
      </c>
      <c r="C57" s="188">
        <v>0</v>
      </c>
      <c r="D57" s="189">
        <v>127.5</v>
      </c>
      <c r="E57" s="189">
        <v>4.85</v>
      </c>
      <c r="F57" s="189">
        <v>132.35</v>
      </c>
      <c r="G57" s="189">
        <v>0</v>
      </c>
      <c r="H57" s="189">
        <v>0</v>
      </c>
      <c r="I57" s="190">
        <v>16.01</v>
      </c>
      <c r="J57" s="188">
        <v>148.36</v>
      </c>
    </row>
    <row r="58" spans="1:10" ht="12.75" customHeight="1">
      <c r="A58" s="178">
        <v>5</v>
      </c>
      <c r="B58" s="173" t="s">
        <v>693</v>
      </c>
      <c r="C58" s="188">
        <v>0</v>
      </c>
      <c r="D58" s="189">
        <v>0</v>
      </c>
      <c r="E58" s="189">
        <v>45.41</v>
      </c>
      <c r="F58" s="189">
        <v>45.41</v>
      </c>
      <c r="G58" s="189">
        <v>0</v>
      </c>
      <c r="H58" s="189">
        <v>0</v>
      </c>
      <c r="I58" s="190">
        <v>5.45</v>
      </c>
      <c r="J58" s="188">
        <v>50.86</v>
      </c>
    </row>
    <row r="59" spans="1:10" ht="12.75" customHeight="1">
      <c r="A59" s="178">
        <v>6</v>
      </c>
      <c r="B59" s="173" t="s">
        <v>221</v>
      </c>
      <c r="C59" s="188">
        <v>0</v>
      </c>
      <c r="D59" s="189">
        <v>0</v>
      </c>
      <c r="E59" s="189">
        <v>2</v>
      </c>
      <c r="F59" s="189">
        <v>2</v>
      </c>
      <c r="G59" s="189">
        <v>0</v>
      </c>
      <c r="H59" s="189">
        <v>0</v>
      </c>
      <c r="I59" s="190">
        <v>28.67</v>
      </c>
      <c r="J59" s="188">
        <v>30.67</v>
      </c>
    </row>
    <row r="60" spans="1:10" ht="12.75" customHeight="1">
      <c r="A60" s="178">
        <v>7</v>
      </c>
      <c r="B60" s="173" t="s">
        <v>695</v>
      </c>
      <c r="C60" s="188">
        <v>0</v>
      </c>
      <c r="D60" s="189">
        <v>0</v>
      </c>
      <c r="E60" s="189">
        <v>51.86</v>
      </c>
      <c r="F60" s="189">
        <v>51.86</v>
      </c>
      <c r="G60" s="189">
        <v>0</v>
      </c>
      <c r="H60" s="189">
        <v>0</v>
      </c>
      <c r="I60" s="190">
        <v>28.47</v>
      </c>
      <c r="J60" s="188">
        <v>80.33</v>
      </c>
    </row>
    <row r="61" spans="1:10" ht="12.75" customHeight="1">
      <c r="A61" s="178">
        <v>8</v>
      </c>
      <c r="B61" s="173" t="s">
        <v>705</v>
      </c>
      <c r="C61" s="188">
        <v>0</v>
      </c>
      <c r="D61" s="189">
        <v>24.5</v>
      </c>
      <c r="E61" s="189">
        <v>0</v>
      </c>
      <c r="F61" s="189">
        <v>24.5</v>
      </c>
      <c r="G61" s="189">
        <v>0</v>
      </c>
      <c r="H61" s="189">
        <v>0</v>
      </c>
      <c r="I61" s="190">
        <v>0.02</v>
      </c>
      <c r="J61" s="188">
        <v>24.5</v>
      </c>
    </row>
    <row r="62" spans="1:10" ht="12.75" customHeight="1">
      <c r="A62" s="178">
        <v>9</v>
      </c>
      <c r="B62" s="173" t="s">
        <v>240</v>
      </c>
      <c r="C62" s="188">
        <v>0</v>
      </c>
      <c r="D62" s="189">
        <v>375</v>
      </c>
      <c r="E62" s="189">
        <v>0</v>
      </c>
      <c r="F62" s="189">
        <v>375</v>
      </c>
      <c r="G62" s="189">
        <v>0</v>
      </c>
      <c r="H62" s="189">
        <v>860</v>
      </c>
      <c r="I62" s="190">
        <v>0</v>
      </c>
      <c r="J62" s="188">
        <v>1235</v>
      </c>
    </row>
    <row r="63" spans="1:10" ht="9.75" customHeight="1">
      <c r="A63" s="181"/>
      <c r="B63" s="175"/>
      <c r="C63" s="170"/>
      <c r="D63" s="580"/>
      <c r="E63" s="580"/>
      <c r="F63" s="580"/>
      <c r="G63" s="580"/>
      <c r="H63" s="580"/>
      <c r="I63" s="580"/>
      <c r="J63" s="4"/>
    </row>
    <row r="64" spans="1:10" ht="12.75" customHeight="1">
      <c r="A64" s="1187" t="s">
        <v>696</v>
      </c>
      <c r="B64" s="1310"/>
      <c r="C64" s="581">
        <f>SUM(C7+C20+C31+C42+C53)</f>
        <v>84198.38</v>
      </c>
      <c r="D64" s="581">
        <f aca="true" t="shared" si="1" ref="D64:J64">SUM(D7+D20+D31+D42+D53)</f>
        <v>17055.85</v>
      </c>
      <c r="E64" s="581">
        <f t="shared" si="1"/>
        <v>1199.75</v>
      </c>
      <c r="F64" s="581">
        <f t="shared" si="1"/>
        <v>102453.98000000001</v>
      </c>
      <c r="G64" s="581">
        <f t="shared" si="1"/>
        <v>4560</v>
      </c>
      <c r="H64" s="581">
        <f t="shared" si="1"/>
        <v>36863.4</v>
      </c>
      <c r="I64" s="581">
        <f t="shared" si="1"/>
        <v>15521.109999999999</v>
      </c>
      <c r="J64" s="581">
        <f t="shared" si="1"/>
        <v>159398.49000000002</v>
      </c>
    </row>
    <row r="65" spans="1:8" ht="12.75" customHeight="1">
      <c r="A65" s="168"/>
      <c r="B65" s="176"/>
      <c r="C65" s="193"/>
      <c r="D65" s="193"/>
      <c r="E65" s="193"/>
      <c r="F65" s="193"/>
      <c r="G65" s="193"/>
      <c r="H65" s="193"/>
    </row>
    <row r="66" spans="1:8" ht="12.75" customHeight="1">
      <c r="A66" s="129" t="s">
        <v>795</v>
      </c>
      <c r="C66" s="110"/>
      <c r="D66" s="110"/>
      <c r="E66" s="110"/>
      <c r="F66" s="110"/>
      <c r="G66" s="110"/>
      <c r="H66" s="110"/>
    </row>
    <row r="67" spans="1:10" ht="24.75" customHeight="1">
      <c r="A67" s="345" t="s">
        <v>1207</v>
      </c>
      <c r="B67" s="1309" t="s">
        <v>77</v>
      </c>
      <c r="C67" s="1309"/>
      <c r="D67" s="1309"/>
      <c r="E67" s="1309"/>
      <c r="F67" s="1309"/>
      <c r="G67" s="1309"/>
      <c r="H67" s="1309"/>
      <c r="I67" s="1309"/>
      <c r="J67" s="1309"/>
    </row>
  </sheetData>
  <sheetProtection/>
  <mergeCells count="12">
    <mergeCell ref="A1:I1"/>
    <mergeCell ref="G2:I2"/>
    <mergeCell ref="I3:I4"/>
    <mergeCell ref="G3:G4"/>
    <mergeCell ref="H3:H4"/>
    <mergeCell ref="B67:J67"/>
    <mergeCell ref="A64:B64"/>
    <mergeCell ref="A3:A4"/>
    <mergeCell ref="B3:B4"/>
    <mergeCell ref="C3:E3"/>
    <mergeCell ref="F3:F4"/>
    <mergeCell ref="J3:J4"/>
  </mergeCells>
  <printOptions horizontalCentered="1"/>
  <pageMargins left="0.75" right="0.75" top="0.75" bottom="0.54" header="0.261811024" footer="0.511811023622047"/>
  <pageSetup horizontalDpi="600" verticalDpi="600" orientation="portrait" paperSize="9" scale="74" r:id="rId1"/>
  <headerFooter alignWithMargins="0">
    <oddHeader>&amp;LENERGY</oddHeader>
    <oddFooter>&amp;C105
</oddFooter>
  </headerFooter>
</worksheet>
</file>

<file path=xl/worksheets/sheet3.xml><?xml version="1.0" encoding="utf-8"?>
<worksheet xmlns="http://schemas.openxmlformats.org/spreadsheetml/2006/main" xmlns:r="http://schemas.openxmlformats.org/officeDocument/2006/relationships">
  <dimension ref="A1:K40"/>
  <sheetViews>
    <sheetView view="pageBreakPreview" zoomScale="60" zoomScalePageLayoutView="0" workbookViewId="0" topLeftCell="A1">
      <selection activeCell="N10" sqref="N9:N10"/>
    </sheetView>
  </sheetViews>
  <sheetFormatPr defaultColWidth="9.140625" defaultRowHeight="12.75"/>
  <cols>
    <col min="1" max="1" width="4.28125" style="146" customWidth="1"/>
    <col min="2" max="2" width="19.7109375" style="0" customWidth="1"/>
    <col min="3" max="3" width="6.00390625" style="0" customWidth="1"/>
    <col min="4" max="4" width="8.421875" style="0" bestFit="1" customWidth="1"/>
    <col min="5" max="5" width="5.00390625" style="0" bestFit="1" customWidth="1"/>
    <col min="6" max="6" width="6.140625" style="0" customWidth="1"/>
    <col min="7" max="7" width="7.7109375" style="0" customWidth="1"/>
    <col min="8" max="8" width="7.57421875" style="0" customWidth="1"/>
    <col min="9" max="9" width="5.8515625" style="0" customWidth="1"/>
    <col min="10" max="10" width="8.421875" style="0" bestFit="1" customWidth="1"/>
    <col min="11" max="11" width="8.421875" style="146" customWidth="1"/>
  </cols>
  <sheetData>
    <row r="1" spans="1:11" ht="45.75" customHeight="1">
      <c r="A1" s="1149" t="s">
        <v>626</v>
      </c>
      <c r="B1" s="1149"/>
      <c r="C1" s="1149"/>
      <c r="D1" s="1149"/>
      <c r="E1" s="1149"/>
      <c r="F1" s="1149"/>
      <c r="G1" s="1149"/>
      <c r="H1" s="1149"/>
      <c r="I1" s="1149"/>
      <c r="J1" s="1149"/>
      <c r="K1" s="1149"/>
    </row>
    <row r="3" spans="1:11" ht="18" customHeight="1">
      <c r="A3" s="1081" t="s">
        <v>627</v>
      </c>
      <c r="B3" s="1081"/>
      <c r="C3" s="1081"/>
      <c r="D3" s="1081"/>
      <c r="E3" s="1081"/>
      <c r="F3" s="1081"/>
      <c r="G3" s="1081"/>
      <c r="H3" s="1081"/>
      <c r="I3" s="1081"/>
      <c r="J3" s="1081"/>
      <c r="K3" s="1081"/>
    </row>
    <row r="4" spans="1:11" ht="30" customHeight="1">
      <c r="A4" s="1150"/>
      <c r="B4" s="1150"/>
      <c r="C4" s="1150"/>
      <c r="D4" s="1150"/>
      <c r="E4" s="1150"/>
      <c r="F4" s="1150"/>
      <c r="G4" s="1150"/>
      <c r="H4" s="1150"/>
      <c r="I4" s="1150"/>
      <c r="J4" s="1150"/>
      <c r="K4" s="1150"/>
    </row>
    <row r="5" spans="1:11" ht="15">
      <c r="A5" s="1037" t="s">
        <v>601</v>
      </c>
      <c r="B5" s="1038" t="s">
        <v>602</v>
      </c>
      <c r="C5" s="1127" t="s">
        <v>603</v>
      </c>
      <c r="D5" s="1127"/>
      <c r="E5" s="1128"/>
      <c r="F5" s="1126" t="s">
        <v>604</v>
      </c>
      <c r="G5" s="1127"/>
      <c r="H5" s="1128"/>
      <c r="I5" s="1126" t="s">
        <v>628</v>
      </c>
      <c r="J5" s="1127"/>
      <c r="K5" s="1128"/>
    </row>
    <row r="6" spans="1:11" ht="12.75">
      <c r="A6" s="9"/>
      <c r="B6" s="17"/>
      <c r="C6" s="2"/>
      <c r="D6" s="523" t="s">
        <v>606</v>
      </c>
      <c r="E6" s="26"/>
      <c r="F6" s="25"/>
      <c r="G6" s="523" t="s">
        <v>606</v>
      </c>
      <c r="H6" s="26"/>
      <c r="I6" s="25"/>
      <c r="J6" s="523" t="s">
        <v>606</v>
      </c>
      <c r="K6" s="775"/>
    </row>
    <row r="7" spans="1:11" ht="12.75">
      <c r="A7" s="10"/>
      <c r="B7" s="26"/>
      <c r="C7" s="1039" t="s">
        <v>608</v>
      </c>
      <c r="D7" s="895" t="s">
        <v>607</v>
      </c>
      <c r="E7" s="895" t="s">
        <v>609</v>
      </c>
      <c r="F7" s="895" t="s">
        <v>608</v>
      </c>
      <c r="G7" s="895" t="s">
        <v>607</v>
      </c>
      <c r="H7" s="895" t="s">
        <v>609</v>
      </c>
      <c r="I7" s="895" t="s">
        <v>608</v>
      </c>
      <c r="J7" s="895" t="s">
        <v>607</v>
      </c>
      <c r="K7" s="895" t="s">
        <v>609</v>
      </c>
    </row>
    <row r="8" spans="1:11" ht="12.75">
      <c r="A8" s="1040">
        <v>1</v>
      </c>
      <c r="B8" s="1041" t="s">
        <v>610</v>
      </c>
      <c r="C8" s="30">
        <v>74</v>
      </c>
      <c r="D8" s="30">
        <v>2</v>
      </c>
      <c r="E8" s="30">
        <v>8</v>
      </c>
      <c r="F8" s="30">
        <v>108</v>
      </c>
      <c r="G8" s="30">
        <v>7</v>
      </c>
      <c r="H8" s="30">
        <v>26</v>
      </c>
      <c r="I8" s="30">
        <v>425</v>
      </c>
      <c r="J8" s="30">
        <v>12</v>
      </c>
      <c r="K8" s="372">
        <v>85</v>
      </c>
    </row>
    <row r="9" spans="1:11" ht="12.75">
      <c r="A9" s="185">
        <v>2</v>
      </c>
      <c r="B9" s="1008" t="s">
        <v>629</v>
      </c>
      <c r="C9" s="17">
        <v>21</v>
      </c>
      <c r="D9" s="17">
        <v>2</v>
      </c>
      <c r="E9" s="17">
        <v>6</v>
      </c>
      <c r="F9" s="17">
        <v>33</v>
      </c>
      <c r="G9" s="17">
        <v>5</v>
      </c>
      <c r="H9" s="17">
        <v>13</v>
      </c>
      <c r="I9" s="17">
        <v>450</v>
      </c>
      <c r="J9" s="17">
        <v>16</v>
      </c>
      <c r="K9" s="373">
        <v>89</v>
      </c>
    </row>
    <row r="10" spans="1:11" ht="12.75">
      <c r="A10" s="185">
        <v>3</v>
      </c>
      <c r="B10" s="1008" t="s">
        <v>630</v>
      </c>
      <c r="C10" s="17">
        <v>14</v>
      </c>
      <c r="D10" s="17">
        <v>2</v>
      </c>
      <c r="E10" s="17">
        <v>7</v>
      </c>
      <c r="F10" s="17">
        <v>93</v>
      </c>
      <c r="G10" s="17">
        <v>8</v>
      </c>
      <c r="H10" s="17">
        <v>39</v>
      </c>
      <c r="I10" s="17">
        <v>402</v>
      </c>
      <c r="J10" s="17">
        <v>25</v>
      </c>
      <c r="K10" s="373">
        <v>120</v>
      </c>
    </row>
    <row r="11" spans="1:11" ht="12.75">
      <c r="A11" s="185">
        <v>4</v>
      </c>
      <c r="B11" s="186" t="s">
        <v>238</v>
      </c>
      <c r="C11" s="17">
        <v>2</v>
      </c>
      <c r="D11" s="17">
        <v>2</v>
      </c>
      <c r="E11" s="17">
        <v>2</v>
      </c>
      <c r="F11" s="17">
        <v>49</v>
      </c>
      <c r="G11" s="17">
        <v>5</v>
      </c>
      <c r="H11" s="17">
        <v>14</v>
      </c>
      <c r="I11" s="17">
        <v>217</v>
      </c>
      <c r="J11" s="17">
        <v>21</v>
      </c>
      <c r="K11" s="373">
        <v>89</v>
      </c>
    </row>
    <row r="12" spans="1:11" ht="12.75">
      <c r="A12" s="185">
        <v>5</v>
      </c>
      <c r="B12" s="1008" t="s">
        <v>828</v>
      </c>
      <c r="C12" s="17">
        <v>28</v>
      </c>
      <c r="D12" s="17">
        <v>3</v>
      </c>
      <c r="E12" s="17">
        <v>16</v>
      </c>
      <c r="F12" s="17">
        <v>63</v>
      </c>
      <c r="G12" s="17">
        <v>13</v>
      </c>
      <c r="H12" s="17">
        <v>28</v>
      </c>
      <c r="I12" s="17">
        <v>261</v>
      </c>
      <c r="J12" s="17">
        <v>68</v>
      </c>
      <c r="K12" s="373">
        <v>126</v>
      </c>
    </row>
    <row r="13" spans="1:11" ht="12.75">
      <c r="A13" s="185">
        <v>6</v>
      </c>
      <c r="B13" s="1042" t="s">
        <v>239</v>
      </c>
      <c r="C13" s="17">
        <v>31</v>
      </c>
      <c r="D13" s="17">
        <v>2</v>
      </c>
      <c r="E13" s="17">
        <v>5</v>
      </c>
      <c r="F13" s="17">
        <v>138</v>
      </c>
      <c r="G13" s="17">
        <v>23</v>
      </c>
      <c r="H13" s="17">
        <v>55</v>
      </c>
      <c r="I13" s="17">
        <v>630</v>
      </c>
      <c r="J13" s="17">
        <v>18</v>
      </c>
      <c r="K13" s="373">
        <v>209</v>
      </c>
    </row>
    <row r="14" spans="1:11" ht="12.75">
      <c r="A14" s="185">
        <v>7</v>
      </c>
      <c r="B14" s="1008" t="s">
        <v>611</v>
      </c>
      <c r="C14" s="17">
        <v>11</v>
      </c>
      <c r="D14" s="17">
        <v>2</v>
      </c>
      <c r="E14" s="17">
        <v>2</v>
      </c>
      <c r="F14" s="17">
        <v>30</v>
      </c>
      <c r="G14" s="17">
        <v>4.5</v>
      </c>
      <c r="H14" s="17">
        <v>13</v>
      </c>
      <c r="I14" s="17">
        <v>197</v>
      </c>
      <c r="J14" s="17">
        <v>14</v>
      </c>
      <c r="K14" s="373">
        <v>57</v>
      </c>
    </row>
    <row r="15" spans="1:11" ht="12.75">
      <c r="A15" s="185">
        <v>8</v>
      </c>
      <c r="B15" s="1008" t="s">
        <v>612</v>
      </c>
      <c r="C15" s="17">
        <v>45</v>
      </c>
      <c r="D15" s="17">
        <v>4</v>
      </c>
      <c r="E15" s="17">
        <v>12</v>
      </c>
      <c r="F15" s="17">
        <v>40</v>
      </c>
      <c r="G15" s="17">
        <v>4.5</v>
      </c>
      <c r="H15" s="17">
        <v>18</v>
      </c>
      <c r="I15" s="17">
        <v>293</v>
      </c>
      <c r="J15" s="17">
        <v>33</v>
      </c>
      <c r="K15" s="373">
        <v>83</v>
      </c>
    </row>
    <row r="16" spans="1:11" ht="12.75">
      <c r="A16" s="185">
        <v>9</v>
      </c>
      <c r="B16" s="1008" t="s">
        <v>613</v>
      </c>
      <c r="C16" s="17">
        <v>24</v>
      </c>
      <c r="D16" s="17">
        <v>4</v>
      </c>
      <c r="E16" s="17">
        <v>9</v>
      </c>
      <c r="F16" s="17">
        <v>36</v>
      </c>
      <c r="G16" s="17">
        <v>5</v>
      </c>
      <c r="H16" s="17">
        <v>13</v>
      </c>
      <c r="I16" s="17">
        <v>293</v>
      </c>
      <c r="J16" s="17">
        <v>45</v>
      </c>
      <c r="K16" s="373">
        <v>121</v>
      </c>
    </row>
    <row r="17" spans="1:11" ht="12.75">
      <c r="A17" s="185">
        <v>10</v>
      </c>
      <c r="B17" s="1008" t="s">
        <v>614</v>
      </c>
      <c r="C17" s="17">
        <v>20</v>
      </c>
      <c r="D17" s="17">
        <v>2</v>
      </c>
      <c r="E17" s="17">
        <v>2</v>
      </c>
      <c r="F17" s="17">
        <v>25</v>
      </c>
      <c r="G17" s="17">
        <v>5</v>
      </c>
      <c r="H17" s="17">
        <v>12</v>
      </c>
      <c r="I17" s="17">
        <v>218</v>
      </c>
      <c r="J17" s="17">
        <v>15</v>
      </c>
      <c r="K17" s="373">
        <v>71</v>
      </c>
    </row>
    <row r="18" spans="1:11" ht="12.75">
      <c r="A18" s="185">
        <v>11</v>
      </c>
      <c r="B18" s="1008" t="s">
        <v>615</v>
      </c>
      <c r="C18" s="17">
        <v>30</v>
      </c>
      <c r="D18" s="17">
        <v>11</v>
      </c>
      <c r="E18" s="17">
        <v>19</v>
      </c>
      <c r="F18" s="17">
        <v>66</v>
      </c>
      <c r="G18" s="17">
        <v>20</v>
      </c>
      <c r="H18" s="17">
        <v>38</v>
      </c>
      <c r="I18" s="17">
        <v>454</v>
      </c>
      <c r="J18" s="17">
        <v>31</v>
      </c>
      <c r="K18" s="373">
        <v>152</v>
      </c>
    </row>
    <row r="19" spans="1:11" ht="12.75">
      <c r="A19" s="185">
        <v>12</v>
      </c>
      <c r="B19" s="1008" t="s">
        <v>616</v>
      </c>
      <c r="C19" s="17">
        <v>49</v>
      </c>
      <c r="D19" s="17">
        <v>2</v>
      </c>
      <c r="E19" s="17">
        <v>10.5</v>
      </c>
      <c r="F19" s="17">
        <v>66</v>
      </c>
      <c r="G19" s="17">
        <v>8</v>
      </c>
      <c r="H19" s="17">
        <v>27</v>
      </c>
      <c r="I19" s="17">
        <v>381</v>
      </c>
      <c r="J19" s="17">
        <v>28</v>
      </c>
      <c r="K19" s="373">
        <v>77</v>
      </c>
    </row>
    <row r="20" spans="1:11" ht="12.75">
      <c r="A20" s="185">
        <v>13</v>
      </c>
      <c r="B20" s="1008" t="s">
        <v>617</v>
      </c>
      <c r="C20" s="17">
        <v>31</v>
      </c>
      <c r="D20" s="17">
        <v>2</v>
      </c>
      <c r="E20" s="17">
        <v>5</v>
      </c>
      <c r="F20" s="17">
        <v>72</v>
      </c>
      <c r="G20" s="17">
        <v>5</v>
      </c>
      <c r="H20" s="17">
        <v>20</v>
      </c>
      <c r="I20" s="17">
        <v>280</v>
      </c>
      <c r="J20" s="17">
        <v>11</v>
      </c>
      <c r="K20" s="373">
        <v>48</v>
      </c>
    </row>
    <row r="21" spans="1:11" ht="12.75">
      <c r="A21" s="185">
        <v>14</v>
      </c>
      <c r="B21" s="1008" t="s">
        <v>619</v>
      </c>
      <c r="C21" s="17">
        <v>38</v>
      </c>
      <c r="D21" s="17">
        <v>2</v>
      </c>
      <c r="E21" s="72">
        <v>9</v>
      </c>
      <c r="F21" s="394">
        <v>47</v>
      </c>
      <c r="G21" s="394">
        <v>5</v>
      </c>
      <c r="H21" s="394">
        <v>19</v>
      </c>
      <c r="I21" s="394">
        <v>609</v>
      </c>
      <c r="J21" s="394">
        <v>7</v>
      </c>
      <c r="K21" s="373">
        <v>110</v>
      </c>
    </row>
    <row r="22" spans="1:11" ht="12.75">
      <c r="A22" s="185">
        <v>15</v>
      </c>
      <c r="B22" s="1008" t="s">
        <v>618</v>
      </c>
      <c r="C22" s="17">
        <v>90</v>
      </c>
      <c r="D22" s="17">
        <v>2</v>
      </c>
      <c r="E22" s="72">
        <v>16</v>
      </c>
      <c r="F22" s="394">
        <v>159</v>
      </c>
      <c r="G22" s="394">
        <v>5</v>
      </c>
      <c r="H22" s="394">
        <v>31</v>
      </c>
      <c r="I22" s="394">
        <v>579</v>
      </c>
      <c r="J22" s="394">
        <v>3</v>
      </c>
      <c r="K22" s="373">
        <v>101</v>
      </c>
    </row>
    <row r="23" spans="1:11" ht="12.75">
      <c r="A23" s="185">
        <v>16</v>
      </c>
      <c r="B23" s="1008" t="s">
        <v>631</v>
      </c>
      <c r="C23" s="17">
        <v>22</v>
      </c>
      <c r="D23" s="17">
        <v>2</v>
      </c>
      <c r="E23" s="72">
        <v>2</v>
      </c>
      <c r="F23" s="394">
        <v>37</v>
      </c>
      <c r="G23" s="394">
        <v>5</v>
      </c>
      <c r="H23" s="394">
        <v>34</v>
      </c>
      <c r="I23" s="394">
        <v>113</v>
      </c>
      <c r="J23" s="394">
        <v>29</v>
      </c>
      <c r="K23" s="373">
        <v>73</v>
      </c>
    </row>
    <row r="24" spans="1:11" ht="12.75">
      <c r="A24" s="185">
        <v>17</v>
      </c>
      <c r="B24" s="1008" t="s">
        <v>632</v>
      </c>
      <c r="C24" s="17">
        <v>2</v>
      </c>
      <c r="D24" s="17">
        <v>2</v>
      </c>
      <c r="E24" s="72">
        <v>2</v>
      </c>
      <c r="F24" s="394">
        <v>10</v>
      </c>
      <c r="G24" s="394">
        <v>5</v>
      </c>
      <c r="H24" s="394">
        <v>15</v>
      </c>
      <c r="I24" s="394">
        <v>61</v>
      </c>
      <c r="J24" s="394">
        <v>15</v>
      </c>
      <c r="K24" s="373">
        <v>37</v>
      </c>
    </row>
    <row r="25" spans="1:11" ht="12.75">
      <c r="A25" s="185">
        <v>18</v>
      </c>
      <c r="B25" s="1042" t="s">
        <v>693</v>
      </c>
      <c r="C25" s="17">
        <v>6</v>
      </c>
      <c r="D25" s="17">
        <v>2</v>
      </c>
      <c r="E25" s="72">
        <v>3</v>
      </c>
      <c r="F25" s="394">
        <v>38</v>
      </c>
      <c r="G25" s="394">
        <v>14</v>
      </c>
      <c r="H25" s="394">
        <v>19</v>
      </c>
      <c r="I25" s="394">
        <v>125</v>
      </c>
      <c r="J25" s="394">
        <v>34</v>
      </c>
      <c r="K25" s="373">
        <v>84</v>
      </c>
    </row>
    <row r="26" spans="1:11" ht="12.75">
      <c r="A26" s="185">
        <v>19</v>
      </c>
      <c r="B26" s="1008" t="s">
        <v>633</v>
      </c>
      <c r="C26" s="17">
        <v>5</v>
      </c>
      <c r="D26" s="17">
        <v>2</v>
      </c>
      <c r="E26" s="72">
        <v>2</v>
      </c>
      <c r="F26" s="394">
        <v>62</v>
      </c>
      <c r="G26" s="394">
        <v>7</v>
      </c>
      <c r="H26" s="394">
        <v>14</v>
      </c>
      <c r="I26" s="394">
        <v>133</v>
      </c>
      <c r="J26" s="394">
        <v>16</v>
      </c>
      <c r="K26" s="373">
        <v>72</v>
      </c>
    </row>
    <row r="27" spans="1:11" ht="12.75">
      <c r="A27" s="185">
        <v>20</v>
      </c>
      <c r="B27" s="1008" t="s">
        <v>620</v>
      </c>
      <c r="C27" s="17">
        <v>13</v>
      </c>
      <c r="D27" s="17">
        <v>2</v>
      </c>
      <c r="E27" s="72">
        <v>4</v>
      </c>
      <c r="F27" s="394">
        <v>41</v>
      </c>
      <c r="G27" s="394">
        <v>6</v>
      </c>
      <c r="H27" s="394">
        <v>16</v>
      </c>
      <c r="I27" s="394">
        <v>203</v>
      </c>
      <c r="J27" s="394">
        <v>14</v>
      </c>
      <c r="K27" s="373">
        <v>80</v>
      </c>
    </row>
    <row r="28" spans="1:11" ht="12.75">
      <c r="A28" s="185">
        <v>21</v>
      </c>
      <c r="B28" s="1013" t="s">
        <v>621</v>
      </c>
      <c r="C28" s="17">
        <v>64</v>
      </c>
      <c r="D28" s="17">
        <v>5</v>
      </c>
      <c r="E28" s="72">
        <v>10</v>
      </c>
      <c r="F28" s="394">
        <v>57</v>
      </c>
      <c r="G28" s="72">
        <v>158</v>
      </c>
      <c r="H28" s="394">
        <v>30</v>
      </c>
      <c r="I28" s="394">
        <v>387</v>
      </c>
      <c r="J28" s="394">
        <v>62</v>
      </c>
      <c r="K28" s="373">
        <v>193</v>
      </c>
    </row>
    <row r="29" spans="1:11" ht="12.75">
      <c r="A29" s="185">
        <v>22</v>
      </c>
      <c r="B29" s="1013" t="s">
        <v>1177</v>
      </c>
      <c r="C29" s="17">
        <v>10</v>
      </c>
      <c r="D29" s="17">
        <v>2</v>
      </c>
      <c r="E29" s="72">
        <v>4</v>
      </c>
      <c r="F29" s="394">
        <v>21</v>
      </c>
      <c r="G29" s="394">
        <v>5</v>
      </c>
      <c r="H29" s="394">
        <v>10</v>
      </c>
      <c r="I29" s="394">
        <v>182</v>
      </c>
      <c r="J29" s="394">
        <v>25</v>
      </c>
      <c r="K29" s="373">
        <v>45</v>
      </c>
    </row>
    <row r="30" spans="1:11" ht="12.75">
      <c r="A30" s="185">
        <v>23</v>
      </c>
      <c r="B30" s="1008" t="s">
        <v>622</v>
      </c>
      <c r="C30" s="17">
        <v>18</v>
      </c>
      <c r="D30" s="17">
        <v>2</v>
      </c>
      <c r="E30" s="72">
        <v>7</v>
      </c>
      <c r="F30" s="394">
        <v>74</v>
      </c>
      <c r="G30" s="394">
        <v>5</v>
      </c>
      <c r="H30" s="394">
        <v>28</v>
      </c>
      <c r="I30" s="394">
        <v>829</v>
      </c>
      <c r="J30" s="394">
        <v>10</v>
      </c>
      <c r="K30" s="373">
        <v>122</v>
      </c>
    </row>
    <row r="31" spans="1:11" ht="12.75">
      <c r="A31" s="185">
        <v>24</v>
      </c>
      <c r="B31" s="1008" t="s">
        <v>623</v>
      </c>
      <c r="C31" s="17">
        <v>80</v>
      </c>
      <c r="D31" s="17">
        <v>2</v>
      </c>
      <c r="E31" s="72">
        <v>12</v>
      </c>
      <c r="F31" s="394">
        <v>106</v>
      </c>
      <c r="G31" s="394">
        <v>5</v>
      </c>
      <c r="H31" s="394">
        <v>20</v>
      </c>
      <c r="I31" s="394">
        <v>302</v>
      </c>
      <c r="J31" s="394">
        <v>11</v>
      </c>
      <c r="K31" s="373">
        <v>58</v>
      </c>
    </row>
    <row r="32" spans="1:11" ht="12.75">
      <c r="A32" s="185">
        <v>25</v>
      </c>
      <c r="B32" s="1008" t="s">
        <v>624</v>
      </c>
      <c r="C32" s="17">
        <v>68</v>
      </c>
      <c r="D32" s="17">
        <v>4</v>
      </c>
      <c r="E32" s="72">
        <v>12</v>
      </c>
      <c r="F32" s="394">
        <v>64</v>
      </c>
      <c r="G32" s="394">
        <v>5</v>
      </c>
      <c r="H32" s="394">
        <v>30</v>
      </c>
      <c r="I32" s="394">
        <v>442</v>
      </c>
      <c r="J32" s="394">
        <v>50</v>
      </c>
      <c r="K32" s="373">
        <v>170</v>
      </c>
    </row>
    <row r="33" spans="1:11" ht="12.75">
      <c r="A33" s="185">
        <v>26</v>
      </c>
      <c r="B33" s="1008" t="s">
        <v>1081</v>
      </c>
      <c r="C33" s="17">
        <v>61</v>
      </c>
      <c r="D33" s="17">
        <v>21</v>
      </c>
      <c r="E33" s="72">
        <v>27</v>
      </c>
      <c r="F33" s="394">
        <v>31</v>
      </c>
      <c r="G33" s="394">
        <v>23</v>
      </c>
      <c r="H33" s="394">
        <v>28</v>
      </c>
      <c r="I33" s="394">
        <v>159</v>
      </c>
      <c r="J33" s="394">
        <v>73</v>
      </c>
      <c r="K33" s="373">
        <v>126</v>
      </c>
    </row>
    <row r="34" spans="1:11" ht="12.75">
      <c r="A34" s="1043">
        <v>27</v>
      </c>
      <c r="B34" s="1044" t="s">
        <v>1087</v>
      </c>
      <c r="C34" s="26">
        <v>70</v>
      </c>
      <c r="D34" s="26">
        <v>2</v>
      </c>
      <c r="E34" s="406">
        <v>9</v>
      </c>
      <c r="F34" s="395">
        <v>137</v>
      </c>
      <c r="G34" s="395">
        <v>5</v>
      </c>
      <c r="H34" s="395">
        <v>66</v>
      </c>
      <c r="I34" s="395">
        <v>514</v>
      </c>
      <c r="J34" s="395">
        <v>6</v>
      </c>
      <c r="K34" s="775">
        <v>101</v>
      </c>
    </row>
    <row r="35" ht="12.75">
      <c r="B35" t="s">
        <v>330</v>
      </c>
    </row>
    <row r="36" ht="12.75">
      <c r="B36" s="39" t="s">
        <v>625</v>
      </c>
    </row>
    <row r="37" spans="1:11" ht="15.75">
      <c r="A37" s="1146" t="s">
        <v>634</v>
      </c>
      <c r="B37" s="1146"/>
      <c r="C37" s="1146"/>
      <c r="D37" s="1146"/>
      <c r="E37" s="1146"/>
      <c r="F37" s="1146"/>
      <c r="G37" s="1146"/>
      <c r="H37" s="1146"/>
      <c r="I37" s="1146"/>
      <c r="J37" s="1146"/>
      <c r="K37" s="1146"/>
    </row>
    <row r="39" spans="2:11" ht="128.25" customHeight="1">
      <c r="B39" s="1147" t="s">
        <v>1442</v>
      </c>
      <c r="C39" s="1148"/>
      <c r="D39" s="1148"/>
      <c r="E39" s="1148"/>
      <c r="F39" s="1148"/>
      <c r="G39" s="1148"/>
      <c r="H39" s="1148"/>
      <c r="I39" s="1148"/>
      <c r="J39" s="1148"/>
      <c r="K39" s="1148"/>
    </row>
    <row r="40" spans="2:11" ht="44.25" customHeight="1">
      <c r="B40" s="1148" t="s">
        <v>636</v>
      </c>
      <c r="C40" s="1148"/>
      <c r="D40" s="1148"/>
      <c r="E40" s="1148"/>
      <c r="F40" s="1148"/>
      <c r="G40" s="1148"/>
      <c r="H40" s="1148"/>
      <c r="I40" s="1148"/>
      <c r="J40" s="1148"/>
      <c r="K40" s="1148"/>
    </row>
  </sheetData>
  <sheetProtection/>
  <mergeCells count="8">
    <mergeCell ref="A37:K37"/>
    <mergeCell ref="B39:K39"/>
    <mergeCell ref="B40:K40"/>
    <mergeCell ref="A1:K1"/>
    <mergeCell ref="A3:K4"/>
    <mergeCell ref="C5:E5"/>
    <mergeCell ref="F5:H5"/>
    <mergeCell ref="I5:K5"/>
  </mergeCells>
  <printOptions/>
  <pageMargins left="0.75" right="0.75" top="0.54" bottom="0.39"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U87"/>
  <sheetViews>
    <sheetView view="pageBreakPreview" zoomScale="60" zoomScaleNormal="85" zoomScalePageLayoutView="0" workbookViewId="0" topLeftCell="A19">
      <selection activeCell="A18" sqref="A18:K18"/>
    </sheetView>
  </sheetViews>
  <sheetFormatPr defaultColWidth="9.140625" defaultRowHeight="12.75"/>
  <cols>
    <col min="1" max="1" width="9.421875" style="0" bestFit="1" customWidth="1"/>
    <col min="2" max="2" width="37.7109375" style="0" bestFit="1" customWidth="1"/>
    <col min="3" max="3" width="13.7109375" style="0" bestFit="1" customWidth="1"/>
    <col min="4" max="4" width="12.7109375" style="0" customWidth="1"/>
    <col min="5" max="5" width="9.421875" style="0" bestFit="1" customWidth="1"/>
    <col min="6" max="6" width="12.8515625" style="0" customWidth="1"/>
    <col min="7" max="7" width="9.421875" style="0" bestFit="1" customWidth="1"/>
    <col min="8" max="8" width="12.7109375" style="0" customWidth="1"/>
    <col min="9" max="9" width="7.7109375" style="0" customWidth="1"/>
    <col min="10" max="10" width="9.7109375" style="0" customWidth="1"/>
    <col min="11" max="11" width="12.140625" style="0" customWidth="1"/>
    <col min="12" max="12" width="2.28125" style="0" customWidth="1"/>
  </cols>
  <sheetData>
    <row r="1" spans="1:11" ht="20.25" customHeight="1">
      <c r="A1" s="1079" t="s">
        <v>495</v>
      </c>
      <c r="B1" s="1079"/>
      <c r="C1" s="1079"/>
      <c r="D1" s="1079"/>
      <c r="E1" s="1079"/>
      <c r="F1" s="1079"/>
      <c r="G1" s="1079"/>
      <c r="H1" s="1079"/>
      <c r="I1" s="1079"/>
      <c r="J1" s="1079"/>
      <c r="K1" s="1079"/>
    </row>
    <row r="2" ht="0.75" customHeight="1" hidden="1">
      <c r="A2" s="712"/>
    </row>
    <row r="3" spans="1:11" ht="43.5" customHeight="1">
      <c r="A3" s="1312" t="s">
        <v>93</v>
      </c>
      <c r="B3" s="1312"/>
      <c r="C3" s="1312"/>
      <c r="D3" s="1312"/>
      <c r="E3" s="1312"/>
      <c r="F3" s="1312"/>
      <c r="G3" s="1312"/>
      <c r="H3" s="1312"/>
      <c r="I3" s="1312"/>
      <c r="J3" s="1312"/>
      <c r="K3" s="1312"/>
    </row>
    <row r="4" ht="2.25" customHeight="1">
      <c r="A4" s="713"/>
    </row>
    <row r="5" spans="1:11" ht="59.25" customHeight="1">
      <c r="A5" s="1080" t="s">
        <v>94</v>
      </c>
      <c r="B5" s="1080"/>
      <c r="C5" s="1080"/>
      <c r="D5" s="1080"/>
      <c r="E5" s="1080"/>
      <c r="F5" s="1080"/>
      <c r="G5" s="1080"/>
      <c r="H5" s="1080"/>
      <c r="I5" s="1080"/>
      <c r="J5" s="1080"/>
      <c r="K5" s="1080"/>
    </row>
    <row r="6" spans="2:13" ht="15">
      <c r="B6" s="1081" t="s">
        <v>91</v>
      </c>
      <c r="C6" s="1081"/>
      <c r="D6" s="1081"/>
      <c r="E6" s="1081"/>
      <c r="F6" s="1081"/>
      <c r="G6" s="1081"/>
      <c r="H6" s="1081"/>
      <c r="I6" s="1081"/>
      <c r="J6" s="1081"/>
      <c r="K6" s="196"/>
      <c r="L6" s="196"/>
      <c r="M6" s="196"/>
    </row>
    <row r="7" ht="12.75">
      <c r="B7" s="146" t="s">
        <v>1091</v>
      </c>
    </row>
    <row r="8" spans="2:11" s="62" customFormat="1" ht="12.75">
      <c r="B8" s="81" t="s">
        <v>697</v>
      </c>
      <c r="C8" s="578" t="s">
        <v>897</v>
      </c>
      <c r="D8" s="1322" t="s">
        <v>914</v>
      </c>
      <c r="E8" s="1323"/>
      <c r="F8" s="686" t="s">
        <v>1028</v>
      </c>
      <c r="G8" s="686"/>
      <c r="H8" s="687" t="s">
        <v>1124</v>
      </c>
      <c r="I8" s="694"/>
      <c r="J8" s="691" t="s">
        <v>1198</v>
      </c>
      <c r="K8" s="688" t="s">
        <v>69</v>
      </c>
    </row>
    <row r="9" spans="2:11" ht="12.75">
      <c r="B9" s="74">
        <v>1</v>
      </c>
      <c r="C9" s="1316">
        <v>2</v>
      </c>
      <c r="D9" s="1317"/>
      <c r="E9" s="1310"/>
      <c r="F9" s="1316">
        <v>3</v>
      </c>
      <c r="G9" s="1317"/>
      <c r="H9" s="1320">
        <v>4</v>
      </c>
      <c r="I9" s="1321"/>
      <c r="J9" s="692">
        <v>5</v>
      </c>
      <c r="K9" s="690"/>
    </row>
    <row r="10" spans="2:11" ht="6" customHeight="1">
      <c r="B10" s="383"/>
      <c r="C10" s="3"/>
      <c r="D10" s="38"/>
      <c r="E10" s="30"/>
      <c r="F10" s="342"/>
      <c r="G10" s="38"/>
      <c r="H10" s="342"/>
      <c r="I10" s="30"/>
      <c r="J10" s="693"/>
      <c r="K10" s="689"/>
    </row>
    <row r="11" spans="2:11" ht="12.75">
      <c r="B11" s="18"/>
      <c r="C11" s="4"/>
      <c r="D11" s="16"/>
      <c r="E11" s="17"/>
      <c r="F11" s="18"/>
      <c r="G11" s="16"/>
      <c r="H11" s="18"/>
      <c r="I11" s="17"/>
      <c r="J11" s="693"/>
      <c r="K11" s="689"/>
    </row>
    <row r="12" spans="2:11" ht="12.75">
      <c r="B12" s="15" t="s">
        <v>796</v>
      </c>
      <c r="C12" s="582">
        <v>594456.2</v>
      </c>
      <c r="D12" s="1325">
        <v>623819.53</v>
      </c>
      <c r="E12" s="1326"/>
      <c r="F12" s="682">
        <v>670654.16</v>
      </c>
      <c r="G12" s="681"/>
      <c r="H12" s="683">
        <v>722625.5</v>
      </c>
      <c r="I12" s="678"/>
      <c r="J12" s="693">
        <v>741167.36</v>
      </c>
      <c r="K12" s="689" t="s">
        <v>70</v>
      </c>
    </row>
    <row r="13" spans="2:11" ht="12.75">
      <c r="B13" s="18" t="s">
        <v>704</v>
      </c>
      <c r="C13" s="583">
        <v>535839.94</v>
      </c>
      <c r="D13" s="1327">
        <v>562056.45</v>
      </c>
      <c r="E13" s="1328"/>
      <c r="F13" s="683">
        <v>603851.13</v>
      </c>
      <c r="G13" s="693"/>
      <c r="H13" s="683">
        <v>641693.47</v>
      </c>
      <c r="I13" s="678"/>
      <c r="J13" s="693">
        <v>651369.69</v>
      </c>
      <c r="K13" s="689" t="s">
        <v>71</v>
      </c>
    </row>
    <row r="14" spans="2:11" ht="12.75">
      <c r="B14" s="25" t="s">
        <v>705</v>
      </c>
      <c r="C14" s="584">
        <v>58616.26</v>
      </c>
      <c r="D14" s="1329">
        <v>61763.08</v>
      </c>
      <c r="E14" s="1330"/>
      <c r="F14" s="679">
        <v>66803.03</v>
      </c>
      <c r="G14" s="695"/>
      <c r="H14" s="679">
        <v>80932.03</v>
      </c>
      <c r="I14" s="680"/>
      <c r="J14" s="695">
        <v>89797.67</v>
      </c>
      <c r="K14" s="690" t="s">
        <v>72</v>
      </c>
    </row>
    <row r="15" spans="2:14" ht="12.75">
      <c r="B15" t="s">
        <v>719</v>
      </c>
      <c r="H15" s="39"/>
      <c r="J15" s="39"/>
      <c r="N15" s="326"/>
    </row>
    <row r="16" spans="2:14" ht="12.75">
      <c r="B16" t="s">
        <v>709</v>
      </c>
      <c r="C16" t="s">
        <v>78</v>
      </c>
      <c r="N16" s="326"/>
    </row>
    <row r="17" ht="33" customHeight="1">
      <c r="K17" s="704" t="s">
        <v>978</v>
      </c>
    </row>
    <row r="18" spans="1:11" ht="12.75">
      <c r="A18" s="1324" t="s">
        <v>265</v>
      </c>
      <c r="B18" s="1324"/>
      <c r="C18" s="1324"/>
      <c r="D18" s="1324"/>
      <c r="E18" s="1324"/>
      <c r="F18" s="1324"/>
      <c r="G18" s="1324"/>
      <c r="H18" s="1324"/>
      <c r="I18" s="1324"/>
      <c r="J18" s="1324"/>
      <c r="K18" s="1324"/>
    </row>
    <row r="19" spans="10:11" ht="12.75">
      <c r="J19" s="1317" t="s">
        <v>1088</v>
      </c>
      <c r="K19" s="1317"/>
    </row>
    <row r="20" spans="1:11" ht="12.75">
      <c r="A20" s="1313" t="s">
        <v>933</v>
      </c>
      <c r="B20" s="1315" t="s">
        <v>724</v>
      </c>
      <c r="C20" s="153"/>
      <c r="D20" s="372"/>
      <c r="E20" s="454"/>
      <c r="F20" s="453" t="s">
        <v>722</v>
      </c>
      <c r="G20" s="372"/>
      <c r="H20" s="1318" t="s">
        <v>1074</v>
      </c>
      <c r="I20" s="153"/>
      <c r="J20" s="153"/>
      <c r="K20" s="341"/>
    </row>
    <row r="21" spans="1:11" ht="12.75">
      <c r="A21" s="1314"/>
      <c r="B21" s="1314" t="s">
        <v>724</v>
      </c>
      <c r="C21" s="91" t="s">
        <v>228</v>
      </c>
      <c r="D21" s="373"/>
      <c r="E21" s="702" t="s">
        <v>1032</v>
      </c>
      <c r="F21" s="346" t="s">
        <v>230</v>
      </c>
      <c r="G21" s="346" t="s">
        <v>1033</v>
      </c>
      <c r="H21" s="1319"/>
      <c r="I21" s="451" t="s">
        <v>231</v>
      </c>
      <c r="J21" s="451" t="s">
        <v>1034</v>
      </c>
      <c r="K21" s="10" t="s">
        <v>213</v>
      </c>
    </row>
    <row r="22" spans="1:11" ht="12.75">
      <c r="A22" s="342"/>
      <c r="B22" s="342"/>
      <c r="C22" s="342"/>
      <c r="D22" s="30"/>
      <c r="E22" s="30"/>
      <c r="F22" s="30"/>
      <c r="G22" s="30"/>
      <c r="H22" s="30"/>
      <c r="I22" s="30"/>
      <c r="J22" s="30"/>
      <c r="K22" s="30"/>
    </row>
    <row r="23" spans="1:11" ht="12.75">
      <c r="A23" s="91">
        <v>1</v>
      </c>
      <c r="B23" s="169" t="s">
        <v>1141</v>
      </c>
      <c r="C23" s="18">
        <v>508</v>
      </c>
      <c r="D23" s="17"/>
      <c r="E23" s="17">
        <v>756</v>
      </c>
      <c r="F23" s="17">
        <v>0</v>
      </c>
      <c r="G23" s="17">
        <v>98</v>
      </c>
      <c r="H23" s="17">
        <v>854</v>
      </c>
      <c r="I23" s="17">
        <v>0</v>
      </c>
      <c r="J23" s="17">
        <v>0</v>
      </c>
      <c r="K23" s="17">
        <f aca="true" t="shared" si="0" ref="K23:K28">H23+C23</f>
        <v>1362</v>
      </c>
    </row>
    <row r="24" spans="1:11" ht="12.75">
      <c r="A24" s="91">
        <v>2</v>
      </c>
      <c r="B24" s="169" t="s">
        <v>1048</v>
      </c>
      <c r="C24" s="18">
        <v>560</v>
      </c>
      <c r="D24" s="17"/>
      <c r="E24" s="17">
        <v>1004</v>
      </c>
      <c r="F24" s="17">
        <v>0</v>
      </c>
      <c r="G24" s="17">
        <v>149</v>
      </c>
      <c r="H24" s="17">
        <v>1153</v>
      </c>
      <c r="I24" s="17">
        <v>0</v>
      </c>
      <c r="J24" s="17">
        <v>0</v>
      </c>
      <c r="K24" s="17">
        <f t="shared" si="0"/>
        <v>1713</v>
      </c>
    </row>
    <row r="25" spans="1:11" ht="12.75">
      <c r="A25" s="91">
        <v>3</v>
      </c>
      <c r="B25" s="169" t="s">
        <v>1035</v>
      </c>
      <c r="C25" s="18">
        <v>1061</v>
      </c>
      <c r="D25" s="17"/>
      <c r="E25" s="17">
        <v>1597</v>
      </c>
      <c r="F25" s="17">
        <v>0</v>
      </c>
      <c r="G25" s="17">
        <v>228</v>
      </c>
      <c r="H25" s="17">
        <v>1825</v>
      </c>
      <c r="I25" s="17">
        <v>0</v>
      </c>
      <c r="J25" s="17">
        <v>0</v>
      </c>
      <c r="K25" s="17">
        <f t="shared" si="0"/>
        <v>2886</v>
      </c>
    </row>
    <row r="26" spans="1:11" ht="12.75">
      <c r="A26" s="91">
        <v>4</v>
      </c>
      <c r="B26" s="169" t="s">
        <v>1036</v>
      </c>
      <c r="C26" s="18">
        <v>1917</v>
      </c>
      <c r="D26" s="17"/>
      <c r="E26" s="17">
        <v>2436</v>
      </c>
      <c r="F26" s="17">
        <v>0</v>
      </c>
      <c r="G26" s="17">
        <v>300</v>
      </c>
      <c r="H26" s="17">
        <v>2736</v>
      </c>
      <c r="I26" s="17">
        <v>0</v>
      </c>
      <c r="J26" s="17">
        <v>0</v>
      </c>
      <c r="K26" s="17">
        <f t="shared" si="0"/>
        <v>4653</v>
      </c>
    </row>
    <row r="27" spans="1:11" ht="12.75">
      <c r="A27" s="91">
        <v>5</v>
      </c>
      <c r="B27" s="169" t="s">
        <v>1037</v>
      </c>
      <c r="C27" s="18">
        <v>4124</v>
      </c>
      <c r="D27" s="17"/>
      <c r="E27" s="17">
        <v>4417</v>
      </c>
      <c r="F27" s="17">
        <v>134</v>
      </c>
      <c r="G27" s="17">
        <v>352</v>
      </c>
      <c r="H27" s="17">
        <v>4903</v>
      </c>
      <c r="I27" s="17">
        <v>0</v>
      </c>
      <c r="J27" s="17">
        <v>0</v>
      </c>
      <c r="K27" s="17">
        <f t="shared" si="0"/>
        <v>9027</v>
      </c>
    </row>
    <row r="28" spans="1:11" ht="12.75">
      <c r="A28" s="91">
        <v>6</v>
      </c>
      <c r="B28" s="169" t="s">
        <v>1043</v>
      </c>
      <c r="C28" s="18">
        <v>5907</v>
      </c>
      <c r="D28" s="17"/>
      <c r="E28" s="17">
        <v>6640</v>
      </c>
      <c r="F28" s="17">
        <v>134</v>
      </c>
      <c r="G28" s="17">
        <v>276</v>
      </c>
      <c r="H28" s="17">
        <v>7050</v>
      </c>
      <c r="I28" s="17">
        <v>0</v>
      </c>
      <c r="J28" s="17">
        <v>0</v>
      </c>
      <c r="K28" s="17">
        <f t="shared" si="0"/>
        <v>12957</v>
      </c>
    </row>
    <row r="29" spans="1:11" ht="12.75">
      <c r="A29" s="91">
        <v>7</v>
      </c>
      <c r="B29" s="169" t="s">
        <v>1038</v>
      </c>
      <c r="C29" s="18">
        <v>6966</v>
      </c>
      <c r="D29" s="17"/>
      <c r="E29" s="17">
        <v>8652</v>
      </c>
      <c r="F29" s="17">
        <v>165</v>
      </c>
      <c r="G29" s="17">
        <v>241</v>
      </c>
      <c r="H29" s="17">
        <v>9058</v>
      </c>
      <c r="I29" s="17">
        <v>640</v>
      </c>
      <c r="J29" s="17">
        <v>0</v>
      </c>
      <c r="K29" s="17">
        <f>H29+C29+I29+J29</f>
        <v>16664</v>
      </c>
    </row>
    <row r="30" spans="1:11" ht="12.75">
      <c r="A30" s="91">
        <v>8</v>
      </c>
      <c r="B30" s="169" t="s">
        <v>1039</v>
      </c>
      <c r="C30" s="18">
        <v>10833</v>
      </c>
      <c r="D30" s="17"/>
      <c r="E30" s="17">
        <v>14875</v>
      </c>
      <c r="F30" s="17">
        <v>168</v>
      </c>
      <c r="G30" s="17">
        <v>164</v>
      </c>
      <c r="H30" s="17">
        <v>15207</v>
      </c>
      <c r="I30" s="17">
        <v>640</v>
      </c>
      <c r="J30" s="17">
        <v>0</v>
      </c>
      <c r="K30" s="17">
        <f aca="true" t="shared" si="1" ref="K30:K41">H30+C30+I30+J30</f>
        <v>26680</v>
      </c>
    </row>
    <row r="31" spans="1:11" ht="12.75">
      <c r="A31" s="91">
        <v>9</v>
      </c>
      <c r="B31" s="169" t="s">
        <v>1040</v>
      </c>
      <c r="C31" s="18">
        <v>11384</v>
      </c>
      <c r="D31" s="17"/>
      <c r="E31" s="17">
        <v>15991</v>
      </c>
      <c r="F31" s="17">
        <v>268</v>
      </c>
      <c r="G31" s="17">
        <v>165</v>
      </c>
      <c r="H31" s="17">
        <v>16424</v>
      </c>
      <c r="I31" s="17">
        <v>640</v>
      </c>
      <c r="J31" s="17">
        <v>0</v>
      </c>
      <c r="K31" s="17">
        <f t="shared" si="1"/>
        <v>28448</v>
      </c>
    </row>
    <row r="32" spans="1:11" ht="12.75">
      <c r="A32" s="91">
        <v>10</v>
      </c>
      <c r="B32" s="169" t="s">
        <v>1041</v>
      </c>
      <c r="C32" s="18">
        <v>14460</v>
      </c>
      <c r="D32" s="17"/>
      <c r="E32" s="17">
        <v>26311</v>
      </c>
      <c r="F32" s="17">
        <v>542</v>
      </c>
      <c r="G32" s="17">
        <v>177</v>
      </c>
      <c r="H32" s="17">
        <v>27030</v>
      </c>
      <c r="I32" s="17">
        <v>1095</v>
      </c>
      <c r="J32" s="17">
        <v>0</v>
      </c>
      <c r="K32" s="17">
        <f t="shared" si="1"/>
        <v>42585</v>
      </c>
    </row>
    <row r="33" spans="1:11" ht="12.75">
      <c r="A33" s="91">
        <v>11</v>
      </c>
      <c r="B33" s="169" t="s">
        <v>1042</v>
      </c>
      <c r="C33" s="18">
        <v>18307</v>
      </c>
      <c r="D33" s="17"/>
      <c r="E33" s="17">
        <v>41236</v>
      </c>
      <c r="F33" s="17">
        <v>2343</v>
      </c>
      <c r="G33" s="17">
        <v>165</v>
      </c>
      <c r="H33" s="17">
        <v>43764</v>
      </c>
      <c r="I33" s="17">
        <v>1565</v>
      </c>
      <c r="J33" s="17">
        <v>0</v>
      </c>
      <c r="K33" s="17">
        <f t="shared" si="1"/>
        <v>63636</v>
      </c>
    </row>
    <row r="34" spans="1:11" ht="12.75">
      <c r="A34" s="91">
        <v>12</v>
      </c>
      <c r="B34" s="169" t="s">
        <v>1176</v>
      </c>
      <c r="C34" s="18">
        <v>19194</v>
      </c>
      <c r="D34" s="17"/>
      <c r="E34" s="17">
        <v>44791</v>
      </c>
      <c r="F34" s="17">
        <v>3095</v>
      </c>
      <c r="G34" s="17">
        <v>168</v>
      </c>
      <c r="H34" s="17">
        <v>48054</v>
      </c>
      <c r="I34" s="17">
        <v>1785</v>
      </c>
      <c r="J34" s="17">
        <v>32</v>
      </c>
      <c r="K34" s="17">
        <f t="shared" si="1"/>
        <v>69065</v>
      </c>
    </row>
    <row r="35" spans="1:11" ht="12.75">
      <c r="A35" s="91">
        <v>13</v>
      </c>
      <c r="B35" s="169" t="s">
        <v>1044</v>
      </c>
      <c r="C35" s="18">
        <v>21658</v>
      </c>
      <c r="D35" s="17"/>
      <c r="E35" s="17">
        <v>54154</v>
      </c>
      <c r="F35" s="17">
        <v>6562</v>
      </c>
      <c r="G35" s="17">
        <v>2947</v>
      </c>
      <c r="H35" s="17">
        <v>61010</v>
      </c>
      <c r="I35" s="17">
        <v>2225</v>
      </c>
      <c r="J35" s="17">
        <v>902</v>
      </c>
      <c r="K35" s="17">
        <f t="shared" si="1"/>
        <v>85795</v>
      </c>
    </row>
    <row r="36" spans="1:11" ht="12.75">
      <c r="A36" s="91">
        <v>14</v>
      </c>
      <c r="B36" s="169" t="s">
        <v>1046</v>
      </c>
      <c r="C36" s="18">
        <v>26269</v>
      </c>
      <c r="D36" s="17"/>
      <c r="E36" s="17">
        <v>62131</v>
      </c>
      <c r="F36" s="17">
        <v>11163</v>
      </c>
      <c r="G36" s="17">
        <v>1135</v>
      </c>
      <c r="H36" s="17">
        <v>74429</v>
      </c>
      <c r="I36" s="17">
        <v>2720</v>
      </c>
      <c r="J36" s="17">
        <v>1628</v>
      </c>
      <c r="K36" s="17">
        <f t="shared" si="1"/>
        <v>105046</v>
      </c>
    </row>
    <row r="37" spans="1:11" ht="12.75">
      <c r="A37" s="91">
        <v>15</v>
      </c>
      <c r="B37" s="169" t="s">
        <v>1047</v>
      </c>
      <c r="C37" s="18">
        <v>26767</v>
      </c>
      <c r="D37" s="17"/>
      <c r="E37" s="17">
        <v>63951</v>
      </c>
      <c r="F37" s="17">
        <v>11633</v>
      </c>
      <c r="G37" s="17">
        <v>1178</v>
      </c>
      <c r="H37" s="17">
        <v>76762</v>
      </c>
      <c r="I37" s="17">
        <v>2720</v>
      </c>
      <c r="J37" s="17">
        <v>1628</v>
      </c>
      <c r="K37" s="17">
        <f t="shared" si="1"/>
        <v>107877</v>
      </c>
    </row>
    <row r="38" spans="1:21" ht="12.75">
      <c r="A38" s="91">
        <v>16</v>
      </c>
      <c r="B38" s="169" t="s">
        <v>1049</v>
      </c>
      <c r="C38" s="18">
        <v>29507</v>
      </c>
      <c r="D38" s="17"/>
      <c r="E38" s="17">
        <v>64957</v>
      </c>
      <c r="F38" s="17">
        <v>11840</v>
      </c>
      <c r="G38" s="17">
        <v>1172</v>
      </c>
      <c r="H38" s="17">
        <v>77969</v>
      </c>
      <c r="I38" s="17">
        <v>2720</v>
      </c>
      <c r="J38" s="17">
        <v>2488</v>
      </c>
      <c r="K38" s="17">
        <f t="shared" si="1"/>
        <v>112684</v>
      </c>
      <c r="P38" s="91" t="s">
        <v>228</v>
      </c>
      <c r="Q38" s="702" t="s">
        <v>81</v>
      </c>
      <c r="R38" s="346" t="s">
        <v>230</v>
      </c>
      <c r="S38" s="346" t="s">
        <v>1033</v>
      </c>
      <c r="T38" s="451" t="s">
        <v>231</v>
      </c>
      <c r="U38" s="451" t="s">
        <v>1034</v>
      </c>
    </row>
    <row r="39" spans="1:21" ht="12.75">
      <c r="A39" s="91">
        <v>17</v>
      </c>
      <c r="B39" s="169" t="s">
        <v>1050</v>
      </c>
      <c r="C39" s="18">
        <v>30942</v>
      </c>
      <c r="D39" s="17"/>
      <c r="E39" s="17">
        <v>67791</v>
      </c>
      <c r="F39" s="17">
        <v>11910</v>
      </c>
      <c r="G39" s="17">
        <v>1202</v>
      </c>
      <c r="H39" s="17">
        <v>80903</v>
      </c>
      <c r="I39" s="17">
        <v>2770</v>
      </c>
      <c r="J39" s="17">
        <v>3811</v>
      </c>
      <c r="K39" s="17">
        <f t="shared" si="1"/>
        <v>118426</v>
      </c>
      <c r="P39" s="147">
        <v>36863</v>
      </c>
      <c r="Q39" s="322">
        <v>84198</v>
      </c>
      <c r="R39" s="322">
        <v>17056</v>
      </c>
      <c r="S39" s="322">
        <v>1200</v>
      </c>
      <c r="T39" s="322">
        <v>4560</v>
      </c>
      <c r="U39" s="322">
        <v>15521</v>
      </c>
    </row>
    <row r="40" spans="1:11" ht="12.75">
      <c r="A40" s="9">
        <v>18</v>
      </c>
      <c r="B40" s="135" t="s">
        <v>1051</v>
      </c>
      <c r="C40" s="18">
        <v>32326</v>
      </c>
      <c r="D40" s="17"/>
      <c r="E40" s="17">
        <v>68518</v>
      </c>
      <c r="F40" s="17">
        <v>12690</v>
      </c>
      <c r="G40" s="17">
        <v>1202</v>
      </c>
      <c r="H40" s="17">
        <v>82410</v>
      </c>
      <c r="I40" s="17">
        <v>3360</v>
      </c>
      <c r="J40" s="17">
        <v>6191</v>
      </c>
      <c r="K40" s="17">
        <f t="shared" si="1"/>
        <v>124287</v>
      </c>
    </row>
    <row r="41" spans="1:11" ht="12.75">
      <c r="A41" s="9">
        <v>19</v>
      </c>
      <c r="B41" s="135" t="s">
        <v>1213</v>
      </c>
      <c r="C41" s="18">
        <v>34654</v>
      </c>
      <c r="D41" s="17"/>
      <c r="E41" s="17">
        <v>71121</v>
      </c>
      <c r="F41" s="17">
        <v>13692</v>
      </c>
      <c r="G41" s="17">
        <v>1202</v>
      </c>
      <c r="H41" s="17">
        <v>86015</v>
      </c>
      <c r="I41" s="17">
        <v>3900</v>
      </c>
      <c r="J41" s="17">
        <v>7760</v>
      </c>
      <c r="K41" s="17">
        <f t="shared" si="1"/>
        <v>132329</v>
      </c>
    </row>
    <row r="42" spans="1:11" s="16" customFormat="1" ht="12.75">
      <c r="A42" s="91">
        <v>20</v>
      </c>
      <c r="B42" s="323" t="s">
        <v>1208</v>
      </c>
      <c r="C42" s="147">
        <v>35909</v>
      </c>
      <c r="D42" s="322"/>
      <c r="E42" s="322">
        <v>76049</v>
      </c>
      <c r="F42" s="322">
        <v>14656</v>
      </c>
      <c r="G42" s="322">
        <v>1202</v>
      </c>
      <c r="H42" s="322">
        <v>91907</v>
      </c>
      <c r="I42" s="322">
        <v>4120</v>
      </c>
      <c r="J42" s="322" t="s">
        <v>1210</v>
      </c>
      <c r="K42" s="329">
        <v>143061</v>
      </c>
    </row>
    <row r="43" spans="1:11" ht="12.75">
      <c r="A43" s="91">
        <v>21</v>
      </c>
      <c r="B43" s="323" t="s">
        <v>79</v>
      </c>
      <c r="C43" s="147">
        <v>36846</v>
      </c>
      <c r="D43" s="322"/>
      <c r="E43" s="322">
        <v>77649</v>
      </c>
      <c r="F43" s="322">
        <v>14876</v>
      </c>
      <c r="G43" s="322">
        <v>1200</v>
      </c>
      <c r="H43" s="322">
        <v>93725</v>
      </c>
      <c r="I43" s="322">
        <v>4120</v>
      </c>
      <c r="J43" s="322" t="s">
        <v>1209</v>
      </c>
      <c r="K43" s="329" t="s">
        <v>1211</v>
      </c>
    </row>
    <row r="44" spans="1:11" ht="12.75">
      <c r="A44" s="91">
        <v>22</v>
      </c>
      <c r="B44" s="323" t="s">
        <v>67</v>
      </c>
      <c r="C44" s="147">
        <v>36863</v>
      </c>
      <c r="D44" s="17"/>
      <c r="E44" s="322">
        <v>84198</v>
      </c>
      <c r="F44" s="322">
        <v>17056</v>
      </c>
      <c r="G44" s="322">
        <v>1200</v>
      </c>
      <c r="H44" s="322">
        <v>102454</v>
      </c>
      <c r="I44" s="322">
        <v>4560</v>
      </c>
      <c r="J44" s="322" t="s">
        <v>68</v>
      </c>
      <c r="K44" s="329">
        <v>159398</v>
      </c>
    </row>
    <row r="45" spans="1:11" ht="10.5" customHeight="1">
      <c r="A45" s="25"/>
      <c r="B45" s="2"/>
      <c r="C45" s="25"/>
      <c r="D45" s="26"/>
      <c r="E45" s="26"/>
      <c r="F45" s="26"/>
      <c r="G45" s="26"/>
      <c r="H45" s="26"/>
      <c r="I45" s="26"/>
      <c r="J45" s="26"/>
      <c r="K45" s="26"/>
    </row>
    <row r="46" ht="12.75">
      <c r="A46" t="s">
        <v>1073</v>
      </c>
    </row>
    <row r="47" ht="12.75">
      <c r="A47" t="s">
        <v>1072</v>
      </c>
    </row>
    <row r="48" ht="12.75">
      <c r="A48" t="s">
        <v>1212</v>
      </c>
    </row>
    <row r="49" ht="12.75">
      <c r="A49" t="s">
        <v>80</v>
      </c>
    </row>
    <row r="80" spans="1:11" ht="33.75" customHeight="1">
      <c r="A80" s="1080" t="s">
        <v>95</v>
      </c>
      <c r="B80" s="1080"/>
      <c r="C80" s="1080"/>
      <c r="D80" s="1080"/>
      <c r="E80" s="1080"/>
      <c r="F80" s="1080"/>
      <c r="G80" s="1080"/>
      <c r="H80" s="1080"/>
      <c r="I80" s="1080"/>
      <c r="J80" s="1080"/>
      <c r="K80" s="1080"/>
    </row>
    <row r="81" ht="0.75" customHeight="1">
      <c r="A81" s="709"/>
    </row>
    <row r="82" spans="1:11" ht="48.75" customHeight="1">
      <c r="A82" s="1080" t="s">
        <v>97</v>
      </c>
      <c r="B82" s="1080"/>
      <c r="C82" s="1080"/>
      <c r="D82" s="1080"/>
      <c r="E82" s="1080"/>
      <c r="F82" s="1080"/>
      <c r="G82" s="1080"/>
      <c r="H82" s="1080"/>
      <c r="I82" s="1080"/>
      <c r="J82" s="1080"/>
      <c r="K82" s="1080"/>
    </row>
    <row r="83" ht="15.75" hidden="1">
      <c r="A83" s="714"/>
    </row>
    <row r="84" spans="1:11" ht="36" customHeight="1">
      <c r="A84" s="1080" t="s">
        <v>98</v>
      </c>
      <c r="B84" s="1080"/>
      <c r="C84" s="1080"/>
      <c r="D84" s="1080"/>
      <c r="E84" s="1080"/>
      <c r="F84" s="1080"/>
      <c r="G84" s="1080"/>
      <c r="H84" s="1080"/>
      <c r="I84" s="1080"/>
      <c r="J84" s="1080"/>
      <c r="K84" s="1080"/>
    </row>
    <row r="85" ht="15.75" hidden="1">
      <c r="A85" s="710"/>
    </row>
    <row r="86" spans="1:11" ht="21.75" customHeight="1">
      <c r="A86" s="1080" t="s">
        <v>99</v>
      </c>
      <c r="B86" s="1080"/>
      <c r="C86" s="1080"/>
      <c r="D86" s="1080"/>
      <c r="E86" s="1080"/>
      <c r="F86" s="1080"/>
      <c r="G86" s="1080"/>
      <c r="H86" s="1080"/>
      <c r="I86" s="1080"/>
      <c r="J86" s="1080"/>
      <c r="K86" s="1080"/>
    </row>
    <row r="87" ht="15.75">
      <c r="A87" s="714"/>
    </row>
  </sheetData>
  <sheetProtection/>
  <mergeCells count="20">
    <mergeCell ref="B6:J6"/>
    <mergeCell ref="C9:E9"/>
    <mergeCell ref="H20:H21"/>
    <mergeCell ref="H9:I9"/>
    <mergeCell ref="D8:E8"/>
    <mergeCell ref="A18:K18"/>
    <mergeCell ref="J19:K19"/>
    <mergeCell ref="D12:E12"/>
    <mergeCell ref="D13:E13"/>
    <mergeCell ref="D14:E14"/>
    <mergeCell ref="A82:K82"/>
    <mergeCell ref="A84:K84"/>
    <mergeCell ref="A86:K86"/>
    <mergeCell ref="A1:K1"/>
    <mergeCell ref="A3:K3"/>
    <mergeCell ref="A5:K5"/>
    <mergeCell ref="A80:K80"/>
    <mergeCell ref="A20:A21"/>
    <mergeCell ref="B20:B21"/>
    <mergeCell ref="F9:G9"/>
  </mergeCells>
  <printOptions/>
  <pageMargins left="0.7" right="0.7" top="0.75" bottom="0.28" header="0.3" footer="0.3"/>
  <pageSetup horizontalDpi="600" verticalDpi="600" orientation="portrait" scale="58" r:id="rId2"/>
  <headerFooter>
    <oddFooter>&amp;C106</oddFooter>
  </headerFooter>
  <drawing r:id="rId1"/>
</worksheet>
</file>

<file path=xl/worksheets/sheet31.xml><?xml version="1.0" encoding="utf-8"?>
<worksheet xmlns="http://schemas.openxmlformats.org/spreadsheetml/2006/main" xmlns:r="http://schemas.openxmlformats.org/officeDocument/2006/relationships">
  <dimension ref="A1:AM91"/>
  <sheetViews>
    <sheetView view="pageBreakPreview" zoomScaleSheetLayoutView="100" zoomScalePageLayoutView="0" workbookViewId="0" topLeftCell="A1">
      <selection activeCell="M39" sqref="M39"/>
    </sheetView>
  </sheetViews>
  <sheetFormatPr defaultColWidth="9.140625" defaultRowHeight="12.75"/>
  <cols>
    <col min="1" max="1" width="5.7109375" style="0" customWidth="1"/>
    <col min="2" max="2" width="5.8515625" style="0" customWidth="1"/>
    <col min="3" max="3" width="20.140625" style="0" customWidth="1"/>
    <col min="4" max="4" width="14.140625" style="0" customWidth="1"/>
    <col min="5" max="5" width="13.7109375" style="0" customWidth="1"/>
    <col min="6" max="6" width="12.28125" style="0" customWidth="1"/>
    <col min="7" max="7" width="12.140625" style="0" customWidth="1"/>
    <col min="8" max="8" width="0.2890625" style="0" customWidth="1"/>
    <col min="9" max="9" width="4.140625" style="0" customWidth="1"/>
    <col min="10" max="10" width="4.7109375" style="0" customWidth="1"/>
    <col min="11" max="11" width="21.57421875" style="0" customWidth="1"/>
    <col min="12" max="12" width="15.421875" style="0" bestFit="1" customWidth="1"/>
    <col min="13" max="13" width="14.421875" style="0" bestFit="1" customWidth="1"/>
    <col min="14" max="14" width="11.8515625" style="0" bestFit="1" customWidth="1"/>
    <col min="15" max="15" width="14.00390625" style="0" customWidth="1"/>
    <col min="16" max="16" width="4.140625" style="0" customWidth="1"/>
    <col min="17" max="17" width="4.7109375" style="0" customWidth="1"/>
    <col min="18" max="18" width="21.57421875" style="0" customWidth="1"/>
    <col min="19" max="19" width="15.421875" style="0" bestFit="1" customWidth="1"/>
    <col min="20" max="20" width="14.421875" style="0" bestFit="1" customWidth="1"/>
    <col min="21" max="21" width="11.8515625" style="0" bestFit="1" customWidth="1"/>
    <col min="22" max="22" width="14.00390625" style="0" customWidth="1"/>
    <col min="23" max="23" width="4.140625" style="0" customWidth="1"/>
    <col min="24" max="24" width="4.7109375" style="0" customWidth="1"/>
    <col min="25" max="25" width="21.57421875" style="0" customWidth="1"/>
    <col min="26" max="26" width="15.421875" style="0" bestFit="1" customWidth="1"/>
    <col min="27" max="27" width="14.421875" style="0" bestFit="1" customWidth="1"/>
    <col min="28" max="28" width="11.8515625" style="0" bestFit="1" customWidth="1"/>
    <col min="29" max="29" width="14.00390625" style="0" customWidth="1"/>
    <col min="30" max="30" width="4.140625" style="0" customWidth="1"/>
    <col min="31" max="31" width="4.7109375" style="0" customWidth="1"/>
    <col min="32" max="32" width="21.57421875" style="0" customWidth="1"/>
    <col min="33" max="33" width="15.00390625" style="0" customWidth="1"/>
    <col min="34" max="34" width="15.8515625" style="0" customWidth="1"/>
    <col min="35" max="35" width="16.8515625" style="0" customWidth="1"/>
    <col min="36" max="36" width="16.00390625" style="0" customWidth="1"/>
  </cols>
  <sheetData>
    <row r="1" spans="1:38" ht="35.25" customHeight="1">
      <c r="A1" s="1081" t="s">
        <v>266</v>
      </c>
      <c r="B1" s="1081"/>
      <c r="C1" s="1081"/>
      <c r="D1" s="1081"/>
      <c r="E1" s="1081"/>
      <c r="F1" s="1081"/>
      <c r="G1" s="1081"/>
      <c r="I1" s="1081" t="s">
        <v>96</v>
      </c>
      <c r="J1" s="1081"/>
      <c r="K1" s="1081"/>
      <c r="L1" s="1081"/>
      <c r="M1" s="1081"/>
      <c r="N1" s="1081"/>
      <c r="O1" s="1081"/>
      <c r="P1" s="1081" t="s">
        <v>1093</v>
      </c>
      <c r="Q1" s="1081"/>
      <c r="R1" s="1081"/>
      <c r="S1" s="1081"/>
      <c r="T1" s="1081"/>
      <c r="U1" s="1081"/>
      <c r="V1" s="1081"/>
      <c r="W1" s="1081" t="s">
        <v>266</v>
      </c>
      <c r="X1" s="1081"/>
      <c r="Y1" s="1081"/>
      <c r="Z1" s="1081"/>
      <c r="AA1" s="1081"/>
      <c r="AB1" s="1081"/>
      <c r="AC1" s="1081"/>
      <c r="AD1" s="455"/>
      <c r="AE1" s="1182" t="s">
        <v>96</v>
      </c>
      <c r="AF1" s="1182"/>
      <c r="AG1" s="1182"/>
      <c r="AH1" s="1182"/>
      <c r="AI1" s="1182"/>
      <c r="AJ1" s="1182"/>
      <c r="AK1" s="455"/>
      <c r="AL1" s="455"/>
    </row>
    <row r="2" spans="1:39" ht="6.75" customHeight="1">
      <c r="A2" s="1082" t="s">
        <v>1092</v>
      </c>
      <c r="B2" s="1082"/>
      <c r="C2" s="1082"/>
      <c r="D2" s="1082"/>
      <c r="E2" s="1082"/>
      <c r="F2" s="1082"/>
      <c r="G2" s="1082"/>
      <c r="I2" s="1082" t="s">
        <v>1092</v>
      </c>
      <c r="J2" s="1082"/>
      <c r="K2" s="1082"/>
      <c r="L2" s="1082"/>
      <c r="M2" s="1082"/>
      <c r="N2" s="1082"/>
      <c r="O2" s="1082"/>
      <c r="P2" s="1082" t="s">
        <v>1092</v>
      </c>
      <c r="Q2" s="1082"/>
      <c r="R2" s="1082"/>
      <c r="S2" s="1082"/>
      <c r="T2" s="1082"/>
      <c r="U2" s="1082"/>
      <c r="V2" s="1082"/>
      <c r="W2" s="1082" t="s">
        <v>1092</v>
      </c>
      <c r="X2" s="1082"/>
      <c r="Y2" s="1082"/>
      <c r="Z2" s="1082"/>
      <c r="AA2" s="1082"/>
      <c r="AB2" s="1082"/>
      <c r="AC2" s="1082"/>
      <c r="AD2" s="409"/>
      <c r="AE2" s="409"/>
      <c r="AF2" s="409"/>
      <c r="AG2" s="1082"/>
      <c r="AH2" s="1082"/>
      <c r="AI2" s="1082"/>
      <c r="AJ2" s="1082"/>
      <c r="AK2" s="1082"/>
      <c r="AL2" s="1082"/>
      <c r="AM2" s="1082"/>
    </row>
    <row r="3" spans="1:36" ht="14.25" customHeight="1">
      <c r="A3" s="1123" t="s">
        <v>810</v>
      </c>
      <c r="B3" s="1129" t="s">
        <v>731</v>
      </c>
      <c r="C3" s="1130"/>
      <c r="D3" s="1289" t="s">
        <v>65</v>
      </c>
      <c r="E3" s="1289"/>
      <c r="F3" s="1289"/>
      <c r="G3" s="1289"/>
      <c r="I3" s="1123" t="s">
        <v>810</v>
      </c>
      <c r="J3" s="1129" t="s">
        <v>731</v>
      </c>
      <c r="K3" s="1130"/>
      <c r="L3" s="1289" t="s">
        <v>1214</v>
      </c>
      <c r="M3" s="1289"/>
      <c r="N3" s="1289"/>
      <c r="O3" s="1289"/>
      <c r="P3" s="1123" t="s">
        <v>810</v>
      </c>
      <c r="Q3" s="1129" t="s">
        <v>731</v>
      </c>
      <c r="R3" s="1130"/>
      <c r="S3" s="1289" t="s">
        <v>1125</v>
      </c>
      <c r="T3" s="1289"/>
      <c r="U3" s="1289"/>
      <c r="V3" s="1289"/>
      <c r="W3" s="1123" t="s">
        <v>810</v>
      </c>
      <c r="X3" s="1129" t="s">
        <v>731</v>
      </c>
      <c r="Y3" s="1130"/>
      <c r="Z3" s="1289" t="s">
        <v>1031</v>
      </c>
      <c r="AA3" s="1289"/>
      <c r="AB3" s="1289"/>
      <c r="AC3" s="1289"/>
      <c r="AD3" s="1123" t="s">
        <v>810</v>
      </c>
      <c r="AE3" s="1129" t="s">
        <v>731</v>
      </c>
      <c r="AF3" s="1130"/>
      <c r="AG3" s="1289" t="s">
        <v>936</v>
      </c>
      <c r="AH3" s="1289"/>
      <c r="AI3" s="1289"/>
      <c r="AJ3" s="1289"/>
    </row>
    <row r="4" spans="1:36" ht="38.25">
      <c r="A4" s="1125"/>
      <c r="B4" s="1305"/>
      <c r="C4" s="1198"/>
      <c r="D4" s="79" t="s">
        <v>1068</v>
      </c>
      <c r="E4" s="65" t="s">
        <v>1069</v>
      </c>
      <c r="F4" s="163" t="s">
        <v>1183</v>
      </c>
      <c r="G4" s="65" t="s">
        <v>1185</v>
      </c>
      <c r="I4" s="1125"/>
      <c r="J4" s="1305"/>
      <c r="K4" s="1198"/>
      <c r="L4" s="79" t="s">
        <v>1068</v>
      </c>
      <c r="M4" s="65" t="s">
        <v>1069</v>
      </c>
      <c r="N4" s="163" t="s">
        <v>1183</v>
      </c>
      <c r="O4" s="65" t="s">
        <v>1185</v>
      </c>
      <c r="P4" s="1125"/>
      <c r="Q4" s="1305"/>
      <c r="R4" s="1198"/>
      <c r="S4" s="79" t="s">
        <v>1068</v>
      </c>
      <c r="T4" s="65" t="s">
        <v>1069</v>
      </c>
      <c r="U4" s="163" t="s">
        <v>1183</v>
      </c>
      <c r="V4" s="65" t="s">
        <v>1185</v>
      </c>
      <c r="W4" s="1125"/>
      <c r="X4" s="1305"/>
      <c r="Y4" s="1198"/>
      <c r="Z4" s="79" t="s">
        <v>1068</v>
      </c>
      <c r="AA4" s="65" t="s">
        <v>1069</v>
      </c>
      <c r="AB4" s="163" t="s">
        <v>1114</v>
      </c>
      <c r="AC4" s="65" t="s">
        <v>1071</v>
      </c>
      <c r="AD4" s="1125"/>
      <c r="AE4" s="1305"/>
      <c r="AF4" s="1198"/>
      <c r="AG4" s="79" t="s">
        <v>1068</v>
      </c>
      <c r="AH4" s="65" t="s">
        <v>1069</v>
      </c>
      <c r="AI4" s="163" t="s">
        <v>1070</v>
      </c>
      <c r="AJ4" s="65" t="s">
        <v>1075</v>
      </c>
    </row>
    <row r="5" spans="1:36" ht="12.75">
      <c r="A5" s="525"/>
      <c r="B5" s="119"/>
      <c r="C5" s="538"/>
      <c r="D5" s="79"/>
      <c r="E5" s="65"/>
      <c r="F5" s="79" t="s">
        <v>1184</v>
      </c>
      <c r="G5" s="65" t="s">
        <v>1186</v>
      </c>
      <c r="I5" s="525"/>
      <c r="J5" s="119"/>
      <c r="K5" s="538"/>
      <c r="L5" s="79"/>
      <c r="M5" s="65"/>
      <c r="N5" s="79" t="s">
        <v>1184</v>
      </c>
      <c r="O5" s="65" t="s">
        <v>1186</v>
      </c>
      <c r="P5" s="525"/>
      <c r="Q5" s="119"/>
      <c r="R5" s="538"/>
      <c r="S5" s="79"/>
      <c r="T5" s="65"/>
      <c r="U5" s="79" t="s">
        <v>1184</v>
      </c>
      <c r="V5" s="65" t="s">
        <v>1186</v>
      </c>
      <c r="W5" s="525"/>
      <c r="X5" s="119"/>
      <c r="Y5" s="538"/>
      <c r="Z5" s="79"/>
      <c r="AA5" s="65"/>
      <c r="AB5" s="79"/>
      <c r="AC5" s="65"/>
      <c r="AD5" s="525"/>
      <c r="AE5" s="119"/>
      <c r="AF5" s="538"/>
      <c r="AG5" s="79"/>
      <c r="AH5" s="65"/>
      <c r="AI5" s="79"/>
      <c r="AJ5" s="65"/>
    </row>
    <row r="6" spans="1:36" ht="12.75">
      <c r="A6" s="85">
        <v>1</v>
      </c>
      <c r="B6" s="1129">
        <v>2</v>
      </c>
      <c r="C6" s="1130"/>
      <c r="D6" s="79">
        <v>3</v>
      </c>
      <c r="E6" s="65">
        <v>4</v>
      </c>
      <c r="F6" s="79">
        <v>5</v>
      </c>
      <c r="G6" s="65">
        <v>6</v>
      </c>
      <c r="I6" s="85">
        <v>1</v>
      </c>
      <c r="J6" s="1129">
        <v>2</v>
      </c>
      <c r="K6" s="1130"/>
      <c r="L6" s="79">
        <v>3</v>
      </c>
      <c r="M6" s="65">
        <v>4</v>
      </c>
      <c r="N6" s="79">
        <v>5</v>
      </c>
      <c r="O6" s="65">
        <v>6</v>
      </c>
      <c r="P6" s="85">
        <v>1</v>
      </c>
      <c r="Q6" s="1129">
        <v>2</v>
      </c>
      <c r="R6" s="1130"/>
      <c r="S6" s="79">
        <v>3</v>
      </c>
      <c r="T6" s="65">
        <v>4</v>
      </c>
      <c r="U6" s="79">
        <v>5</v>
      </c>
      <c r="V6" s="65">
        <v>6</v>
      </c>
      <c r="W6" s="85">
        <v>1</v>
      </c>
      <c r="X6" s="1129">
        <v>2</v>
      </c>
      <c r="Y6" s="1130"/>
      <c r="Z6" s="79">
        <v>3</v>
      </c>
      <c r="AA6" s="65">
        <v>4</v>
      </c>
      <c r="AB6" s="79">
        <v>5</v>
      </c>
      <c r="AC6" s="65">
        <v>6</v>
      </c>
      <c r="AD6" s="85">
        <v>1</v>
      </c>
      <c r="AE6" s="1129">
        <v>2</v>
      </c>
      <c r="AF6" s="1130"/>
      <c r="AG6" s="79">
        <v>3</v>
      </c>
      <c r="AH6" s="65">
        <v>4</v>
      </c>
      <c r="AI6" s="79">
        <v>5</v>
      </c>
      <c r="AJ6" s="65">
        <v>6</v>
      </c>
    </row>
    <row r="7" spans="1:36" ht="12.75">
      <c r="A7" s="3"/>
      <c r="B7" s="19"/>
      <c r="C7" s="148"/>
      <c r="D7" s="148"/>
      <c r="E7" s="148"/>
      <c r="F7" s="148"/>
      <c r="G7" s="148"/>
      <c r="I7" s="3"/>
      <c r="J7" s="19"/>
      <c r="K7" s="148"/>
      <c r="L7" s="148"/>
      <c r="M7" s="148"/>
      <c r="N7" s="148"/>
      <c r="O7" s="148"/>
      <c r="P7" s="3"/>
      <c r="Q7" s="19"/>
      <c r="R7" s="148"/>
      <c r="S7" s="148"/>
      <c r="T7" s="148"/>
      <c r="U7" s="148"/>
      <c r="V7" s="148"/>
      <c r="W7" s="3"/>
      <c r="X7" s="19"/>
      <c r="Y7" s="148"/>
      <c r="Z7" s="148"/>
      <c r="AA7" s="148"/>
      <c r="AB7" s="148"/>
      <c r="AC7" s="148"/>
      <c r="AD7" s="3"/>
      <c r="AE7" s="19"/>
      <c r="AF7" s="148"/>
      <c r="AG7" s="148"/>
      <c r="AH7" s="148"/>
      <c r="AI7" s="148"/>
      <c r="AJ7" s="148"/>
    </row>
    <row r="8" spans="1:36" ht="12.75">
      <c r="A8" s="328" t="s">
        <v>805</v>
      </c>
      <c r="B8" s="329"/>
      <c r="C8" s="22" t="s">
        <v>232</v>
      </c>
      <c r="D8" s="22">
        <v>258780</v>
      </c>
      <c r="E8" s="22">
        <v>237985</v>
      </c>
      <c r="F8" s="22">
        <v>-20795</v>
      </c>
      <c r="G8" s="22">
        <v>-8</v>
      </c>
      <c r="I8" s="328" t="s">
        <v>805</v>
      </c>
      <c r="J8" s="329"/>
      <c r="K8" s="22" t="s">
        <v>232</v>
      </c>
      <c r="L8" s="22">
        <v>254231</v>
      </c>
      <c r="M8" s="22">
        <v>224661</v>
      </c>
      <c r="N8" s="22">
        <v>-29570</v>
      </c>
      <c r="O8" s="22">
        <v>-11.6</v>
      </c>
      <c r="P8" s="328" t="s">
        <v>805</v>
      </c>
      <c r="Q8" s="329"/>
      <c r="R8" s="22" t="s">
        <v>232</v>
      </c>
      <c r="S8" s="22">
        <v>219797</v>
      </c>
      <c r="T8" s="22">
        <v>196147</v>
      </c>
      <c r="U8" s="22">
        <f>T8-S8</f>
        <v>-23650</v>
      </c>
      <c r="V8" s="510">
        <f>U8/S8*100</f>
        <v>-10.759928479460592</v>
      </c>
      <c r="W8" s="328" t="s">
        <v>805</v>
      </c>
      <c r="X8" s="329"/>
      <c r="Y8" s="22" t="s">
        <v>232</v>
      </c>
      <c r="Z8" s="22">
        <f>SUM(Z9:Z17)</f>
        <v>202125</v>
      </c>
      <c r="AA8" s="22"/>
      <c r="AB8" s="22"/>
      <c r="AC8" s="22"/>
      <c r="AD8" s="328" t="s">
        <v>805</v>
      </c>
      <c r="AE8" s="329"/>
      <c r="AF8" s="22" t="s">
        <v>232</v>
      </c>
      <c r="AG8" s="22">
        <f>SUM(AG9:AG17)</f>
        <v>188794</v>
      </c>
      <c r="AH8" s="22">
        <f>SUM(AH9:AH17)</f>
        <v>168611</v>
      </c>
      <c r="AI8" s="22">
        <f>SUM(AI9:AI17)</f>
        <v>-20183</v>
      </c>
      <c r="AJ8" s="22">
        <v>-10.7</v>
      </c>
    </row>
    <row r="9" spans="1:36" ht="12.75">
      <c r="A9" s="9"/>
      <c r="B9" s="329">
        <v>1</v>
      </c>
      <c r="C9" s="17" t="s">
        <v>238</v>
      </c>
      <c r="D9" s="17">
        <v>1519</v>
      </c>
      <c r="E9" s="17">
        <v>1519</v>
      </c>
      <c r="F9" s="72">
        <v>0</v>
      </c>
      <c r="G9" s="160">
        <v>-0.3</v>
      </c>
      <c r="I9" s="9"/>
      <c r="J9" s="329">
        <v>1</v>
      </c>
      <c r="K9" s="17" t="s">
        <v>238</v>
      </c>
      <c r="L9" s="17">
        <v>1576</v>
      </c>
      <c r="M9" s="17">
        <v>1528</v>
      </c>
      <c r="N9" s="72">
        <v>-48</v>
      </c>
      <c r="O9" s="160">
        <v>-3</v>
      </c>
      <c r="P9" s="9"/>
      <c r="Q9" s="329">
        <v>1</v>
      </c>
      <c r="R9" s="17" t="s">
        <v>238</v>
      </c>
      <c r="S9" s="17">
        <v>1446</v>
      </c>
      <c r="T9" s="17">
        <v>1446</v>
      </c>
      <c r="U9" s="72">
        <f aca="true" t="shared" si="0" ref="U9:U53">T9-S9</f>
        <v>0</v>
      </c>
      <c r="V9" s="160">
        <f>U9/S9*100</f>
        <v>0</v>
      </c>
      <c r="W9" s="9"/>
      <c r="X9" s="329">
        <v>1</v>
      </c>
      <c r="Y9" s="17" t="s">
        <v>238</v>
      </c>
      <c r="Z9" s="17">
        <v>1343</v>
      </c>
      <c r="AA9" s="17">
        <v>1341</v>
      </c>
      <c r="AB9" s="17">
        <f>AA9-Z9</f>
        <v>-2</v>
      </c>
      <c r="AC9" s="160">
        <f>AB9/Z9*100</f>
        <v>-0.14892032762472077</v>
      </c>
      <c r="AD9" s="9"/>
      <c r="AE9" s="329">
        <v>1</v>
      </c>
      <c r="AF9" s="17" t="s">
        <v>238</v>
      </c>
      <c r="AG9" s="17">
        <v>1260</v>
      </c>
      <c r="AH9" s="17">
        <v>1258</v>
      </c>
      <c r="AI9" s="17">
        <v>-2</v>
      </c>
      <c r="AJ9" s="17">
        <v>-0.2</v>
      </c>
    </row>
    <row r="10" spans="1:36" ht="12.75">
      <c r="A10" s="9"/>
      <c r="B10" s="329">
        <v>2</v>
      </c>
      <c r="C10" s="17" t="s">
        <v>239</v>
      </c>
      <c r="D10" s="17">
        <v>25625</v>
      </c>
      <c r="E10" s="17">
        <v>25559</v>
      </c>
      <c r="F10" s="72">
        <v>-66</v>
      </c>
      <c r="G10" s="160">
        <v>-5.6</v>
      </c>
      <c r="I10" s="9"/>
      <c r="J10" s="329">
        <v>2</v>
      </c>
      <c r="K10" s="17" t="s">
        <v>239</v>
      </c>
      <c r="L10" s="17">
        <v>24277</v>
      </c>
      <c r="M10" s="17">
        <v>24094</v>
      </c>
      <c r="N10" s="72">
        <v>-183</v>
      </c>
      <c r="O10" s="160">
        <v>-0.8</v>
      </c>
      <c r="P10" s="9"/>
      <c r="Q10" s="329">
        <v>2</v>
      </c>
      <c r="R10" s="17" t="s">
        <v>239</v>
      </c>
      <c r="S10" s="17">
        <v>22439</v>
      </c>
      <c r="T10" s="17">
        <v>22301</v>
      </c>
      <c r="U10" s="72">
        <f t="shared" si="0"/>
        <v>-138</v>
      </c>
      <c r="V10" s="160">
        <f>U10/S10*100</f>
        <v>-0.6150006684789875</v>
      </c>
      <c r="W10" s="9"/>
      <c r="X10" s="329">
        <v>2</v>
      </c>
      <c r="Y10" s="17" t="s">
        <v>239</v>
      </c>
      <c r="Z10" s="17">
        <v>22397</v>
      </c>
      <c r="AA10" s="17">
        <v>22012</v>
      </c>
      <c r="AB10" s="17">
        <f aca="true" t="shared" si="1" ref="AB10:AB53">AA10-Z10</f>
        <v>-385</v>
      </c>
      <c r="AC10" s="160">
        <f aca="true" t="shared" si="2" ref="AC10:AC53">AB10/Z10*100</f>
        <v>-1.7189802205652545</v>
      </c>
      <c r="AD10" s="9"/>
      <c r="AE10" s="329">
        <v>2</v>
      </c>
      <c r="AF10" s="17" t="s">
        <v>239</v>
      </c>
      <c r="AG10" s="17">
        <v>21602</v>
      </c>
      <c r="AH10" s="17">
        <v>21281</v>
      </c>
      <c r="AI10" s="17">
        <v>-321</v>
      </c>
      <c r="AJ10" s="17">
        <v>-1.5</v>
      </c>
    </row>
    <row r="11" spans="1:36" ht="12.75">
      <c r="A11" s="9"/>
      <c r="B11" s="329">
        <v>3</v>
      </c>
      <c r="C11" s="17" t="s">
        <v>233</v>
      </c>
      <c r="D11" s="17">
        <v>34552</v>
      </c>
      <c r="E11" s="17">
        <v>32626</v>
      </c>
      <c r="F11" s="72">
        <v>-1926</v>
      </c>
      <c r="G11" s="160">
        <v>-3.4</v>
      </c>
      <c r="I11" s="9"/>
      <c r="J11" s="329">
        <v>3</v>
      </c>
      <c r="K11" s="17" t="s">
        <v>233</v>
      </c>
      <c r="L11" s="17">
        <v>33441</v>
      </c>
      <c r="M11" s="17">
        <v>32023</v>
      </c>
      <c r="N11" s="72">
        <v>-1418</v>
      </c>
      <c r="O11" s="160">
        <v>-4.2</v>
      </c>
      <c r="P11" s="9"/>
      <c r="Q11" s="329">
        <v>3</v>
      </c>
      <c r="R11" s="17" t="s">
        <v>233</v>
      </c>
      <c r="S11" s="17">
        <v>29353</v>
      </c>
      <c r="T11" s="17">
        <v>25652</v>
      </c>
      <c r="U11" s="72">
        <f t="shared" si="0"/>
        <v>-3701</v>
      </c>
      <c r="V11" s="160">
        <f>U11/S11*100</f>
        <v>-12.608591966749566</v>
      </c>
      <c r="W11" s="9"/>
      <c r="X11" s="329">
        <v>3</v>
      </c>
      <c r="Y11" s="17" t="s">
        <v>233</v>
      </c>
      <c r="Z11" s="17">
        <v>26249</v>
      </c>
      <c r="AA11" s="17">
        <v>23132</v>
      </c>
      <c r="AB11" s="17">
        <f t="shared" si="1"/>
        <v>-3117</v>
      </c>
      <c r="AC11" s="160">
        <f t="shared" si="2"/>
        <v>-11.87473808526039</v>
      </c>
      <c r="AD11" s="9"/>
      <c r="AE11" s="329">
        <v>3</v>
      </c>
      <c r="AF11" s="17" t="s">
        <v>233</v>
      </c>
      <c r="AG11" s="17">
        <v>23791</v>
      </c>
      <c r="AH11" s="17">
        <v>21631</v>
      </c>
      <c r="AI11" s="17">
        <v>-2160</v>
      </c>
      <c r="AJ11" s="17">
        <v>-9.1</v>
      </c>
    </row>
    <row r="12" spans="1:36" ht="12.75">
      <c r="A12" s="9"/>
      <c r="B12" s="329">
        <v>4</v>
      </c>
      <c r="C12" s="17" t="s">
        <v>234</v>
      </c>
      <c r="D12" s="17">
        <v>7626</v>
      </c>
      <c r="E12" s="17">
        <v>7364</v>
      </c>
      <c r="F12" s="72">
        <v>-262</v>
      </c>
      <c r="G12" s="160">
        <v>-25</v>
      </c>
      <c r="I12" s="9"/>
      <c r="J12" s="329">
        <v>4</v>
      </c>
      <c r="K12" s="17" t="s">
        <v>234</v>
      </c>
      <c r="L12" s="17">
        <v>7047</v>
      </c>
      <c r="M12" s="17">
        <v>6769</v>
      </c>
      <c r="N12" s="72">
        <v>-278</v>
      </c>
      <c r="O12" s="160">
        <v>-3.9</v>
      </c>
      <c r="P12" s="9"/>
      <c r="Q12" s="329">
        <v>4</v>
      </c>
      <c r="R12" s="17" t="s">
        <v>234</v>
      </c>
      <c r="S12" s="17">
        <v>5992</v>
      </c>
      <c r="T12" s="17">
        <v>5814</v>
      </c>
      <c r="U12" s="72">
        <v>-178</v>
      </c>
      <c r="V12" s="160">
        <v>-3</v>
      </c>
      <c r="W12" s="9"/>
      <c r="X12" s="329">
        <v>4</v>
      </c>
      <c r="Y12" s="17" t="s">
        <v>234</v>
      </c>
      <c r="Z12" s="17">
        <v>5136</v>
      </c>
      <c r="AA12" s="17">
        <v>4996</v>
      </c>
      <c r="AB12" s="17">
        <f t="shared" si="1"/>
        <v>-140</v>
      </c>
      <c r="AC12" s="160">
        <f t="shared" si="2"/>
        <v>-2.7258566978193146</v>
      </c>
      <c r="AD12" s="9"/>
      <c r="AE12" s="329">
        <v>4</v>
      </c>
      <c r="AF12" s="17" t="s">
        <v>234</v>
      </c>
      <c r="AG12" s="17">
        <v>4302</v>
      </c>
      <c r="AH12" s="17">
        <v>4258</v>
      </c>
      <c r="AI12" s="17">
        <v>-44</v>
      </c>
      <c r="AJ12" s="160">
        <v>-1</v>
      </c>
    </row>
    <row r="13" spans="1:36" ht="12.75">
      <c r="A13" s="9"/>
      <c r="B13" s="329">
        <v>5</v>
      </c>
      <c r="C13" s="17" t="s">
        <v>235</v>
      </c>
      <c r="D13" s="17">
        <v>13571</v>
      </c>
      <c r="E13" s="17">
        <v>10181</v>
      </c>
      <c r="F13" s="72">
        <v>-3390</v>
      </c>
      <c r="G13" s="160">
        <v>-6</v>
      </c>
      <c r="I13" s="9"/>
      <c r="J13" s="329">
        <v>5</v>
      </c>
      <c r="K13" s="17" t="s">
        <v>235</v>
      </c>
      <c r="L13" s="17">
        <v>13200</v>
      </c>
      <c r="M13" s="17">
        <v>9933</v>
      </c>
      <c r="N13" s="72">
        <v>-3267</v>
      </c>
      <c r="O13" s="160">
        <v>-24.8</v>
      </c>
      <c r="P13" s="9"/>
      <c r="Q13" s="329">
        <v>5</v>
      </c>
      <c r="R13" s="17" t="s">
        <v>235</v>
      </c>
      <c r="S13" s="17">
        <v>11782</v>
      </c>
      <c r="T13" s="17">
        <v>8362</v>
      </c>
      <c r="U13" s="72">
        <v>-3420</v>
      </c>
      <c r="V13" s="160">
        <v>-29</v>
      </c>
      <c r="W13" s="9"/>
      <c r="X13" s="329">
        <v>5</v>
      </c>
      <c r="Y13" s="17" t="s">
        <v>235</v>
      </c>
      <c r="Z13" s="17">
        <v>11725</v>
      </c>
      <c r="AA13" s="17">
        <v>7983</v>
      </c>
      <c r="AB13" s="17">
        <f t="shared" si="1"/>
        <v>-3742</v>
      </c>
      <c r="AC13" s="160">
        <f t="shared" si="2"/>
        <v>-31.91471215351812</v>
      </c>
      <c r="AD13" s="9"/>
      <c r="AE13" s="329">
        <v>5</v>
      </c>
      <c r="AF13" s="17" t="s">
        <v>235</v>
      </c>
      <c r="AG13" s="17">
        <v>9268</v>
      </c>
      <c r="AH13" s="17">
        <v>7672</v>
      </c>
      <c r="AI13" s="17">
        <v>-1596</v>
      </c>
      <c r="AJ13" s="17">
        <v>-17.2</v>
      </c>
    </row>
    <row r="14" spans="1:36" ht="12.75">
      <c r="A14" s="9"/>
      <c r="B14" s="329">
        <v>6</v>
      </c>
      <c r="C14" s="17" t="s">
        <v>236</v>
      </c>
      <c r="D14" s="17">
        <v>44484</v>
      </c>
      <c r="E14" s="17">
        <v>41799</v>
      </c>
      <c r="F14" s="72">
        <v>-2685</v>
      </c>
      <c r="G14" s="160">
        <v>-0.9</v>
      </c>
      <c r="I14" s="9"/>
      <c r="J14" s="329">
        <v>6</v>
      </c>
      <c r="K14" s="17" t="s">
        <v>236</v>
      </c>
      <c r="L14" s="17">
        <v>45731</v>
      </c>
      <c r="M14" s="17">
        <v>39408</v>
      </c>
      <c r="N14" s="72">
        <v>-6323</v>
      </c>
      <c r="O14" s="160">
        <v>-13.8</v>
      </c>
      <c r="P14" s="9"/>
      <c r="Q14" s="329">
        <v>6</v>
      </c>
      <c r="R14" s="17" t="s">
        <v>236</v>
      </c>
      <c r="S14" s="17">
        <v>42372</v>
      </c>
      <c r="T14" s="17">
        <v>38795</v>
      </c>
      <c r="U14" s="72">
        <v>-3577</v>
      </c>
      <c r="V14" s="160">
        <v>-8.4</v>
      </c>
      <c r="W14" s="9"/>
      <c r="X14" s="329">
        <v>6</v>
      </c>
      <c r="Y14" s="17" t="s">
        <v>236</v>
      </c>
      <c r="Z14" s="17">
        <v>38641</v>
      </c>
      <c r="AA14" s="17">
        <v>34839</v>
      </c>
      <c r="AB14" s="17">
        <f t="shared" si="1"/>
        <v>-3802</v>
      </c>
      <c r="AC14" s="160">
        <f t="shared" si="2"/>
        <v>-9.839289873450479</v>
      </c>
      <c r="AD14" s="9"/>
      <c r="AE14" s="329">
        <v>6</v>
      </c>
      <c r="AF14" s="17" t="s">
        <v>236</v>
      </c>
      <c r="AG14" s="17">
        <v>35682</v>
      </c>
      <c r="AH14" s="17">
        <v>32591</v>
      </c>
      <c r="AI14" s="17">
        <v>-3091</v>
      </c>
      <c r="AJ14" s="17">
        <v>-8.7</v>
      </c>
    </row>
    <row r="15" spans="1:36" ht="12.75">
      <c r="A15" s="9" t="s">
        <v>717</v>
      </c>
      <c r="B15" s="329">
        <v>7</v>
      </c>
      <c r="C15" s="17" t="s">
        <v>226</v>
      </c>
      <c r="D15" s="17">
        <v>45261</v>
      </c>
      <c r="E15" s="17">
        <v>44836</v>
      </c>
      <c r="F15" s="72">
        <v>-425</v>
      </c>
      <c r="G15" s="160">
        <v>-15</v>
      </c>
      <c r="I15" s="9" t="s">
        <v>717</v>
      </c>
      <c r="J15" s="329">
        <v>7</v>
      </c>
      <c r="K15" s="17" t="s">
        <v>226</v>
      </c>
      <c r="L15" s="17">
        <v>44109</v>
      </c>
      <c r="M15" s="17">
        <v>43062</v>
      </c>
      <c r="N15" s="72">
        <v>-1047</v>
      </c>
      <c r="O15" s="160">
        <v>-2.4</v>
      </c>
      <c r="P15" s="9" t="s">
        <v>717</v>
      </c>
      <c r="Q15" s="329">
        <v>7</v>
      </c>
      <c r="R15" s="17" t="s">
        <v>226</v>
      </c>
      <c r="S15" s="17">
        <v>36738</v>
      </c>
      <c r="T15" s="17">
        <v>35597</v>
      </c>
      <c r="U15" s="72">
        <v>-1141</v>
      </c>
      <c r="V15" s="160">
        <v>-3.1</v>
      </c>
      <c r="W15" s="9" t="s">
        <v>717</v>
      </c>
      <c r="X15" s="329">
        <v>7</v>
      </c>
      <c r="Y15" s="17" t="s">
        <v>226</v>
      </c>
      <c r="Z15" s="17">
        <v>33236</v>
      </c>
      <c r="AA15" s="17">
        <v>31715</v>
      </c>
      <c r="AB15" s="17">
        <f t="shared" si="1"/>
        <v>-1521</v>
      </c>
      <c r="AC15" s="160">
        <f t="shared" si="2"/>
        <v>-4.576362979901312</v>
      </c>
      <c r="AD15" s="9" t="s">
        <v>717</v>
      </c>
      <c r="AE15" s="329">
        <v>7</v>
      </c>
      <c r="AF15" s="17" t="s">
        <v>226</v>
      </c>
      <c r="AG15" s="17">
        <v>32052</v>
      </c>
      <c r="AH15" s="17">
        <v>30879</v>
      </c>
      <c r="AI15" s="17">
        <v>-1173</v>
      </c>
      <c r="AJ15" s="17">
        <v>-3.7</v>
      </c>
    </row>
    <row r="16" spans="1:36" ht="12.75">
      <c r="A16" s="9"/>
      <c r="B16" s="329">
        <v>8</v>
      </c>
      <c r="C16" s="17" t="s">
        <v>237</v>
      </c>
      <c r="D16" s="17">
        <v>76292</v>
      </c>
      <c r="E16" s="17">
        <v>64846</v>
      </c>
      <c r="F16" s="72">
        <v>-11446</v>
      </c>
      <c r="G16" s="160">
        <v>-6</v>
      </c>
      <c r="I16" s="9"/>
      <c r="J16" s="329">
        <v>8</v>
      </c>
      <c r="K16" s="17" t="s">
        <v>237</v>
      </c>
      <c r="L16" s="17">
        <v>75930</v>
      </c>
      <c r="M16" s="17">
        <v>59508</v>
      </c>
      <c r="N16" s="72">
        <v>-16422</v>
      </c>
      <c r="O16" s="160">
        <v>-21.6</v>
      </c>
      <c r="P16" s="9"/>
      <c r="Q16" s="329">
        <v>8</v>
      </c>
      <c r="R16" s="17" t="s">
        <v>237</v>
      </c>
      <c r="S16" s="17">
        <v>62628</v>
      </c>
      <c r="T16" s="17">
        <v>51335</v>
      </c>
      <c r="U16" s="72">
        <v>-11293</v>
      </c>
      <c r="V16" s="160">
        <v>-18</v>
      </c>
      <c r="W16" s="9"/>
      <c r="X16" s="329">
        <v>8</v>
      </c>
      <c r="Y16" s="17" t="s">
        <v>237</v>
      </c>
      <c r="Z16" s="17">
        <v>57441</v>
      </c>
      <c r="AA16" s="17">
        <v>48370</v>
      </c>
      <c r="AB16" s="17">
        <f t="shared" si="1"/>
        <v>-9071</v>
      </c>
      <c r="AC16" s="160">
        <f t="shared" si="2"/>
        <v>-15.791855991365052</v>
      </c>
      <c r="AD16" s="9"/>
      <c r="AE16" s="329">
        <v>8</v>
      </c>
      <c r="AF16" s="17" t="s">
        <v>237</v>
      </c>
      <c r="AG16" s="17">
        <v>55682</v>
      </c>
      <c r="AH16" s="17">
        <v>44033</v>
      </c>
      <c r="AI16" s="17">
        <v>-11649</v>
      </c>
      <c r="AJ16" s="17">
        <v>-20.7</v>
      </c>
    </row>
    <row r="17" spans="1:36" ht="14.25" customHeight="1">
      <c r="A17" s="9"/>
      <c r="B17" s="330">
        <v>9</v>
      </c>
      <c r="C17" s="17" t="s">
        <v>845</v>
      </c>
      <c r="D17" s="17">
        <v>9850</v>
      </c>
      <c r="E17" s="17">
        <v>9255</v>
      </c>
      <c r="F17" s="72">
        <v>-595</v>
      </c>
      <c r="G17" s="160">
        <v>-6.5</v>
      </c>
      <c r="I17" s="9"/>
      <c r="J17" s="330">
        <v>9</v>
      </c>
      <c r="K17" s="17" t="s">
        <v>845</v>
      </c>
      <c r="L17" s="17">
        <v>8921</v>
      </c>
      <c r="M17" s="17">
        <v>8338</v>
      </c>
      <c r="N17" s="72">
        <v>-583</v>
      </c>
      <c r="O17" s="160">
        <v>-6.5</v>
      </c>
      <c r="P17" s="9"/>
      <c r="Q17" s="330">
        <v>9</v>
      </c>
      <c r="R17" s="17" t="s">
        <v>845</v>
      </c>
      <c r="S17" s="17">
        <v>7047</v>
      </c>
      <c r="T17" s="17">
        <v>6845</v>
      </c>
      <c r="U17" s="72">
        <v>-202</v>
      </c>
      <c r="V17" s="160">
        <v>-2.9</v>
      </c>
      <c r="W17" s="9"/>
      <c r="X17" s="330">
        <v>9</v>
      </c>
      <c r="Y17" s="17" t="s">
        <v>845</v>
      </c>
      <c r="Z17" s="17">
        <v>5957</v>
      </c>
      <c r="AA17" s="17">
        <v>5599</v>
      </c>
      <c r="AB17" s="17">
        <f t="shared" si="1"/>
        <v>-358</v>
      </c>
      <c r="AC17" s="160">
        <f t="shared" si="2"/>
        <v>-6.009736444519053</v>
      </c>
      <c r="AD17" s="9"/>
      <c r="AE17" s="330">
        <v>9</v>
      </c>
      <c r="AF17" s="17" t="s">
        <v>845</v>
      </c>
      <c r="AG17" s="17">
        <v>5155</v>
      </c>
      <c r="AH17" s="17">
        <v>5008</v>
      </c>
      <c r="AI17" s="17">
        <v>-147</v>
      </c>
      <c r="AJ17" s="17">
        <v>-2.9</v>
      </c>
    </row>
    <row r="18" spans="1:36" ht="10.5" customHeight="1">
      <c r="A18" s="9"/>
      <c r="B18" s="330"/>
      <c r="C18" s="17"/>
      <c r="D18" s="17"/>
      <c r="I18" s="9"/>
      <c r="J18" s="330"/>
      <c r="K18" s="17"/>
      <c r="L18" s="17"/>
      <c r="P18" s="9"/>
      <c r="Q18" s="330"/>
      <c r="R18" s="17"/>
      <c r="S18" s="17"/>
      <c r="W18" s="9"/>
      <c r="X18" s="330"/>
      <c r="Y18" s="17"/>
      <c r="Z18" s="17"/>
      <c r="AA18" s="17"/>
      <c r="AB18" s="17">
        <f t="shared" si="1"/>
        <v>0</v>
      </c>
      <c r="AC18" s="160"/>
      <c r="AD18" s="9"/>
      <c r="AE18" s="330"/>
      <c r="AF18" s="17"/>
      <c r="AG18" s="17"/>
      <c r="AH18" s="17"/>
      <c r="AI18" s="17"/>
      <c r="AJ18" s="17"/>
    </row>
    <row r="19" spans="1:36" ht="12.75">
      <c r="A19" s="328" t="s">
        <v>806</v>
      </c>
      <c r="B19" s="329"/>
      <c r="C19" s="22" t="s">
        <v>732</v>
      </c>
      <c r="D19" s="22">
        <v>268488</v>
      </c>
      <c r="E19" s="22">
        <v>232871</v>
      </c>
      <c r="F19" s="22">
        <v>-35617</v>
      </c>
      <c r="G19" s="22">
        <v>-13.3</v>
      </c>
      <c r="I19" s="328" t="s">
        <v>806</v>
      </c>
      <c r="J19" s="329"/>
      <c r="K19" s="22" t="s">
        <v>732</v>
      </c>
      <c r="L19" s="22">
        <v>258528</v>
      </c>
      <c r="M19" s="22">
        <v>223127</v>
      </c>
      <c r="N19" s="22">
        <f>SUM(N20:N26)</f>
        <v>-35401</v>
      </c>
      <c r="O19" s="22">
        <v>-13.7</v>
      </c>
      <c r="P19" s="328" t="s">
        <v>806</v>
      </c>
      <c r="Q19" s="329"/>
      <c r="R19" s="22" t="s">
        <v>732</v>
      </c>
      <c r="S19" s="22">
        <v>247173</v>
      </c>
      <c r="T19" s="22">
        <v>208228</v>
      </c>
      <c r="U19" s="22">
        <f t="shared" si="0"/>
        <v>-38945</v>
      </c>
      <c r="V19" s="160">
        <f aca="true" t="shared" si="3" ref="V19:V26">U19/S19*100</f>
        <v>-15.756170779170864</v>
      </c>
      <c r="W19" s="328" t="s">
        <v>806</v>
      </c>
      <c r="X19" s="329"/>
      <c r="Y19" s="22" t="s">
        <v>732</v>
      </c>
      <c r="Z19" s="22">
        <f>SUM(Z20:Z28)</f>
        <v>412507</v>
      </c>
      <c r="AA19" s="22"/>
      <c r="AB19" s="17">
        <f t="shared" si="1"/>
        <v>-412507</v>
      </c>
      <c r="AC19" s="160">
        <f t="shared" si="2"/>
        <v>-100</v>
      </c>
      <c r="AD19" s="328" t="s">
        <v>806</v>
      </c>
      <c r="AE19" s="329"/>
      <c r="AF19" s="22" t="s">
        <v>732</v>
      </c>
      <c r="AG19" s="22">
        <f>SUM(AG20:AG26)</f>
        <v>215983</v>
      </c>
      <c r="AH19" s="22">
        <f>SUM(AH20:AH26)</f>
        <v>186904</v>
      </c>
      <c r="AI19" s="22">
        <f>SUM(AI20:AI26)</f>
        <v>-29079</v>
      </c>
      <c r="AJ19" s="22">
        <v>-13.5</v>
      </c>
    </row>
    <row r="20" spans="1:36" ht="12.75">
      <c r="A20" s="9"/>
      <c r="B20" s="329">
        <v>1</v>
      </c>
      <c r="C20" s="17" t="s">
        <v>838</v>
      </c>
      <c r="D20" s="17">
        <v>10340</v>
      </c>
      <c r="E20" s="17">
        <v>10165</v>
      </c>
      <c r="F20" s="72">
        <v>-175</v>
      </c>
      <c r="G20" s="160">
        <v>-1.7</v>
      </c>
      <c r="I20" s="9"/>
      <c r="J20" s="329">
        <v>1</v>
      </c>
      <c r="K20" s="17" t="s">
        <v>838</v>
      </c>
      <c r="L20" s="17">
        <v>11009</v>
      </c>
      <c r="M20" s="17">
        <v>10739</v>
      </c>
      <c r="N20" s="72">
        <v>-270</v>
      </c>
      <c r="O20" s="160">
        <v>-2.5</v>
      </c>
      <c r="P20" s="9"/>
      <c r="Q20" s="329">
        <v>1</v>
      </c>
      <c r="R20" s="17" t="s">
        <v>838</v>
      </c>
      <c r="S20" s="17">
        <v>14079</v>
      </c>
      <c r="T20" s="17">
        <v>13409</v>
      </c>
      <c r="U20" s="72">
        <f t="shared" si="0"/>
        <v>-670</v>
      </c>
      <c r="V20" s="160">
        <f t="shared" si="3"/>
        <v>-4.758860714539384</v>
      </c>
      <c r="W20" s="9"/>
      <c r="X20" s="329">
        <v>1</v>
      </c>
      <c r="Y20" s="17" t="s">
        <v>838</v>
      </c>
      <c r="Z20" s="17">
        <v>14063</v>
      </c>
      <c r="AA20" s="17">
        <v>13169</v>
      </c>
      <c r="AB20" s="17">
        <f t="shared" si="1"/>
        <v>-894</v>
      </c>
      <c r="AC20" s="160">
        <f t="shared" si="2"/>
        <v>-6.357107302851454</v>
      </c>
      <c r="AD20" s="9"/>
      <c r="AE20" s="329">
        <v>1</v>
      </c>
      <c r="AF20" s="17" t="s">
        <v>838</v>
      </c>
      <c r="AG20" s="17">
        <v>13012</v>
      </c>
      <c r="AH20" s="17">
        <v>12540</v>
      </c>
      <c r="AI20" s="17">
        <v>-472</v>
      </c>
      <c r="AJ20" s="17">
        <v>-3.6</v>
      </c>
    </row>
    <row r="21" spans="1:36" ht="12.75">
      <c r="A21" s="4"/>
      <c r="B21" s="329">
        <v>2</v>
      </c>
      <c r="C21" s="17" t="s">
        <v>225</v>
      </c>
      <c r="D21" s="17">
        <v>71651</v>
      </c>
      <c r="E21" s="17">
        <v>67534</v>
      </c>
      <c r="F21" s="72">
        <v>-4117</v>
      </c>
      <c r="G21" s="160">
        <v>-5.7</v>
      </c>
      <c r="I21" s="4"/>
      <c r="J21" s="329">
        <v>2</v>
      </c>
      <c r="K21" s="17" t="s">
        <v>225</v>
      </c>
      <c r="L21" s="17">
        <v>70369</v>
      </c>
      <c r="M21" s="17">
        <v>67220</v>
      </c>
      <c r="N21" s="72">
        <v>-3149</v>
      </c>
      <c r="O21" s="160">
        <v>-4.5</v>
      </c>
      <c r="P21" s="4"/>
      <c r="Q21" s="329">
        <v>2</v>
      </c>
      <c r="R21" s="17" t="s">
        <v>225</v>
      </c>
      <c r="S21" s="17">
        <v>68747</v>
      </c>
      <c r="T21" s="17">
        <v>57614</v>
      </c>
      <c r="U21" s="72">
        <f t="shared" si="0"/>
        <v>-11133</v>
      </c>
      <c r="V21" s="160">
        <f t="shared" si="3"/>
        <v>-16.194161199761446</v>
      </c>
      <c r="W21" s="4"/>
      <c r="X21" s="329">
        <v>2</v>
      </c>
      <c r="Y21" s="17" t="s">
        <v>225</v>
      </c>
      <c r="Z21" s="17">
        <v>62464</v>
      </c>
      <c r="AA21" s="17">
        <v>54083</v>
      </c>
      <c r="AB21" s="17">
        <f t="shared" si="1"/>
        <v>-8381</v>
      </c>
      <c r="AC21" s="160">
        <f t="shared" si="2"/>
        <v>-13.417328381147541</v>
      </c>
      <c r="AD21" s="4"/>
      <c r="AE21" s="329">
        <v>2</v>
      </c>
      <c r="AF21" s="17" t="s">
        <v>225</v>
      </c>
      <c r="AG21" s="17">
        <v>57137</v>
      </c>
      <c r="AH21" s="17">
        <v>52436</v>
      </c>
      <c r="AI21" s="17">
        <v>-4701</v>
      </c>
      <c r="AJ21" s="17">
        <v>-8.2</v>
      </c>
    </row>
    <row r="22" spans="1:36" ht="12.75">
      <c r="A22" s="4"/>
      <c r="B22" s="329">
        <v>3</v>
      </c>
      <c r="C22" s="17" t="s">
        <v>218</v>
      </c>
      <c r="D22" s="17">
        <v>48437</v>
      </c>
      <c r="E22" s="17">
        <v>38644</v>
      </c>
      <c r="F22" s="72">
        <v>-9793</v>
      </c>
      <c r="G22" s="160">
        <v>-20.2</v>
      </c>
      <c r="I22" s="4"/>
      <c r="J22" s="329">
        <v>3</v>
      </c>
      <c r="K22" s="17" t="s">
        <v>218</v>
      </c>
      <c r="L22" s="17">
        <v>43179</v>
      </c>
      <c r="M22" s="17">
        <v>34973</v>
      </c>
      <c r="N22" s="72">
        <v>-8206</v>
      </c>
      <c r="O22" s="160">
        <v>-19</v>
      </c>
      <c r="P22" s="4"/>
      <c r="Q22" s="329">
        <v>3</v>
      </c>
      <c r="R22" s="17" t="s">
        <v>218</v>
      </c>
      <c r="S22" s="17">
        <v>41560</v>
      </c>
      <c r="T22" s="17">
        <v>35700</v>
      </c>
      <c r="U22" s="72">
        <f t="shared" si="0"/>
        <v>-5860</v>
      </c>
      <c r="V22" s="160">
        <f t="shared" si="3"/>
        <v>-14.10009624639076</v>
      </c>
      <c r="W22" s="4"/>
      <c r="X22" s="329">
        <v>3</v>
      </c>
      <c r="Y22" s="17" t="s">
        <v>218</v>
      </c>
      <c r="Z22" s="17">
        <v>38710</v>
      </c>
      <c r="AA22" s="17">
        <v>32834</v>
      </c>
      <c r="AB22" s="17">
        <f t="shared" si="1"/>
        <v>-5876</v>
      </c>
      <c r="AC22" s="160">
        <f t="shared" si="2"/>
        <v>-15.179540170498578</v>
      </c>
      <c r="AD22" s="4"/>
      <c r="AE22" s="329">
        <v>3</v>
      </c>
      <c r="AF22" s="17" t="s">
        <v>218</v>
      </c>
      <c r="AG22" s="17">
        <v>36846</v>
      </c>
      <c r="AH22" s="17">
        <v>31619</v>
      </c>
      <c r="AI22" s="17">
        <v>-5227</v>
      </c>
      <c r="AJ22" s="17">
        <v>-14.2</v>
      </c>
    </row>
    <row r="23" spans="1:36" ht="12.75">
      <c r="A23" s="9"/>
      <c r="B23" s="329">
        <v>4</v>
      </c>
      <c r="C23" s="17" t="s">
        <v>219</v>
      </c>
      <c r="D23" s="17">
        <v>128296</v>
      </c>
      <c r="E23" s="17">
        <v>107018</v>
      </c>
      <c r="F23" s="72">
        <v>-21278</v>
      </c>
      <c r="G23" s="160">
        <v>-16.6</v>
      </c>
      <c r="I23" s="9"/>
      <c r="J23" s="329">
        <v>4</v>
      </c>
      <c r="K23" s="17" t="s">
        <v>219</v>
      </c>
      <c r="L23" s="17">
        <v>124936</v>
      </c>
      <c r="M23" s="17">
        <v>101512</v>
      </c>
      <c r="N23" s="72">
        <v>-23424</v>
      </c>
      <c r="O23" s="160">
        <v>-18.7</v>
      </c>
      <c r="P23" s="9"/>
      <c r="Q23" s="329">
        <v>4</v>
      </c>
      <c r="R23" s="17" t="s">
        <v>219</v>
      </c>
      <c r="S23" s="17">
        <v>114885</v>
      </c>
      <c r="T23" s="17">
        <v>93846</v>
      </c>
      <c r="U23" s="72">
        <f t="shared" si="0"/>
        <v>-21039</v>
      </c>
      <c r="V23" s="160">
        <f t="shared" si="3"/>
        <v>-18.31309570440005</v>
      </c>
      <c r="W23" s="9"/>
      <c r="X23" s="329">
        <v>4</v>
      </c>
      <c r="Y23" s="17" t="s">
        <v>219</v>
      </c>
      <c r="Z23" s="17">
        <v>110005</v>
      </c>
      <c r="AA23" s="17">
        <v>89138</v>
      </c>
      <c r="AB23" s="17">
        <f t="shared" si="1"/>
        <v>-20867</v>
      </c>
      <c r="AC23" s="160">
        <f t="shared" si="2"/>
        <v>-18.96913776646516</v>
      </c>
      <c r="AD23" s="9"/>
      <c r="AE23" s="329">
        <v>4</v>
      </c>
      <c r="AF23" s="17" t="s">
        <v>219</v>
      </c>
      <c r="AG23" s="17">
        <v>102765</v>
      </c>
      <c r="AH23" s="17">
        <v>84117</v>
      </c>
      <c r="AI23" s="17">
        <v>-18648</v>
      </c>
      <c r="AJ23" s="17">
        <v>-18.1</v>
      </c>
    </row>
    <row r="24" spans="1:36" ht="12.75">
      <c r="A24" s="9"/>
      <c r="B24" s="329">
        <v>5</v>
      </c>
      <c r="C24" s="322" t="s">
        <v>686</v>
      </c>
      <c r="D24" s="322">
        <v>2181</v>
      </c>
      <c r="E24" s="322">
        <v>1997</v>
      </c>
      <c r="F24" s="72">
        <v>-184</v>
      </c>
      <c r="G24" s="160">
        <v>-8.4</v>
      </c>
      <c r="I24" s="9"/>
      <c r="J24" s="329">
        <v>5</v>
      </c>
      <c r="K24" s="322" t="s">
        <v>686</v>
      </c>
      <c r="L24" s="322">
        <v>1934</v>
      </c>
      <c r="M24" s="322">
        <v>1802</v>
      </c>
      <c r="N24" s="72">
        <v>-132</v>
      </c>
      <c r="O24" s="160">
        <v>-6.8</v>
      </c>
      <c r="P24" s="9"/>
      <c r="Q24" s="329">
        <v>5</v>
      </c>
      <c r="R24" s="322" t="s">
        <v>686</v>
      </c>
      <c r="S24" s="322">
        <v>1774</v>
      </c>
      <c r="T24" s="322">
        <v>1580</v>
      </c>
      <c r="U24" s="72">
        <f t="shared" si="0"/>
        <v>-194</v>
      </c>
      <c r="V24" s="160">
        <f t="shared" si="3"/>
        <v>-10.935738444193912</v>
      </c>
      <c r="W24" s="9"/>
      <c r="X24" s="329">
        <v>5</v>
      </c>
      <c r="Y24" s="322" t="s">
        <v>686</v>
      </c>
      <c r="Z24" s="322">
        <v>1602</v>
      </c>
      <c r="AA24" s="322">
        <v>1408</v>
      </c>
      <c r="AB24" s="17">
        <f t="shared" si="1"/>
        <v>-194</v>
      </c>
      <c r="AC24" s="160">
        <f t="shared" si="2"/>
        <v>-12.109862671660425</v>
      </c>
      <c r="AD24" s="9"/>
      <c r="AE24" s="329">
        <v>5</v>
      </c>
      <c r="AF24" s="322" t="s">
        <v>686</v>
      </c>
      <c r="AG24" s="322">
        <v>1346</v>
      </c>
      <c r="AH24" s="322">
        <v>1323</v>
      </c>
      <c r="AI24" s="322">
        <v>-23</v>
      </c>
      <c r="AJ24" s="322">
        <v>-1.7</v>
      </c>
    </row>
    <row r="25" spans="1:36" ht="12.75">
      <c r="A25" s="9"/>
      <c r="B25" s="329">
        <v>6</v>
      </c>
      <c r="C25" s="322" t="s">
        <v>898</v>
      </c>
      <c r="D25" s="322">
        <v>74429</v>
      </c>
      <c r="E25" s="322">
        <v>4424</v>
      </c>
      <c r="F25" s="72">
        <v>-5</v>
      </c>
      <c r="G25" s="160">
        <v>-0.1</v>
      </c>
      <c r="I25" s="9"/>
      <c r="J25" s="329">
        <v>6</v>
      </c>
      <c r="K25" s="322" t="s">
        <v>898</v>
      </c>
      <c r="L25" s="322">
        <v>4007</v>
      </c>
      <c r="M25" s="322">
        <v>3853</v>
      </c>
      <c r="N25" s="72">
        <v>-154</v>
      </c>
      <c r="O25" s="160">
        <v>-3.8</v>
      </c>
      <c r="P25" s="9"/>
      <c r="Q25" s="329">
        <v>6</v>
      </c>
      <c r="R25" s="322" t="s">
        <v>898</v>
      </c>
      <c r="S25" s="322">
        <v>3388</v>
      </c>
      <c r="T25" s="322">
        <v>3372</v>
      </c>
      <c r="U25" s="72">
        <f t="shared" si="0"/>
        <v>-16</v>
      </c>
      <c r="V25" s="160">
        <f t="shared" si="3"/>
        <v>-0.47225501770956313</v>
      </c>
      <c r="W25" s="9"/>
      <c r="X25" s="329">
        <v>6</v>
      </c>
      <c r="Y25" s="322" t="s">
        <v>898</v>
      </c>
      <c r="Z25" s="322">
        <v>2923</v>
      </c>
      <c r="AA25" s="322">
        <v>2879</v>
      </c>
      <c r="AB25" s="17">
        <f t="shared" si="1"/>
        <v>-44</v>
      </c>
      <c r="AC25" s="160">
        <f t="shared" si="2"/>
        <v>-1.505302771125556</v>
      </c>
      <c r="AD25" s="9"/>
      <c r="AE25" s="329">
        <v>6</v>
      </c>
      <c r="AF25" s="322" t="s">
        <v>898</v>
      </c>
      <c r="AG25" s="322">
        <v>2539</v>
      </c>
      <c r="AH25" s="322">
        <v>2531</v>
      </c>
      <c r="AI25" s="322">
        <v>-8</v>
      </c>
      <c r="AJ25" s="322">
        <v>-0.3</v>
      </c>
    </row>
    <row r="26" spans="1:36" ht="12.75">
      <c r="A26" s="9"/>
      <c r="B26" s="329">
        <v>7</v>
      </c>
      <c r="C26" s="17" t="s">
        <v>241</v>
      </c>
      <c r="D26" s="17">
        <v>3154</v>
      </c>
      <c r="E26" s="17">
        <v>3089</v>
      </c>
      <c r="F26" s="72">
        <v>-65</v>
      </c>
      <c r="G26" s="160">
        <v>-2.1</v>
      </c>
      <c r="I26" s="9"/>
      <c r="J26" s="329">
        <v>7</v>
      </c>
      <c r="K26" s="17" t="s">
        <v>241</v>
      </c>
      <c r="L26" s="17">
        <v>3092</v>
      </c>
      <c r="M26" s="17">
        <v>3026</v>
      </c>
      <c r="N26" s="72">
        <v>-66</v>
      </c>
      <c r="O26" s="160">
        <v>-2.1</v>
      </c>
      <c r="P26" s="9"/>
      <c r="Q26" s="329">
        <v>7</v>
      </c>
      <c r="R26" s="17" t="s">
        <v>241</v>
      </c>
      <c r="S26" s="17">
        <v>2740</v>
      </c>
      <c r="T26" s="17">
        <v>2707</v>
      </c>
      <c r="U26" s="72">
        <f t="shared" si="0"/>
        <v>-33</v>
      </c>
      <c r="V26" s="160">
        <f t="shared" si="3"/>
        <v>-1.2043795620437956</v>
      </c>
      <c r="W26" s="9"/>
      <c r="X26" s="329">
        <v>7</v>
      </c>
      <c r="Y26" s="17" t="s">
        <v>241</v>
      </c>
      <c r="Z26" s="17">
        <v>2624</v>
      </c>
      <c r="AA26" s="17">
        <v>2606</v>
      </c>
      <c r="AB26" s="17">
        <f t="shared" si="1"/>
        <v>-18</v>
      </c>
      <c r="AC26" s="160">
        <f t="shared" si="2"/>
        <v>-0.6859756097560976</v>
      </c>
      <c r="AD26" s="9"/>
      <c r="AE26" s="329">
        <v>7</v>
      </c>
      <c r="AF26" s="17" t="s">
        <v>241</v>
      </c>
      <c r="AG26" s="17">
        <v>2338</v>
      </c>
      <c r="AH26" s="17">
        <v>2338</v>
      </c>
      <c r="AI26" s="17">
        <v>0</v>
      </c>
      <c r="AJ26" s="17">
        <v>0</v>
      </c>
    </row>
    <row r="27" spans="1:36" ht="12.75">
      <c r="A27" s="9"/>
      <c r="B27" s="17"/>
      <c r="C27" s="17"/>
      <c r="D27" s="17"/>
      <c r="E27" s="17"/>
      <c r="F27" s="22"/>
      <c r="G27" s="160"/>
      <c r="I27" s="9"/>
      <c r="J27" s="17"/>
      <c r="K27" s="17"/>
      <c r="L27" s="17"/>
      <c r="M27" s="17"/>
      <c r="N27" s="22"/>
      <c r="O27" s="160"/>
      <c r="P27" s="9"/>
      <c r="Q27" s="17"/>
      <c r="R27" s="17"/>
      <c r="S27" s="17"/>
      <c r="T27" s="17"/>
      <c r="U27" s="22"/>
      <c r="V27" s="160"/>
      <c r="W27" s="9"/>
      <c r="X27" s="17"/>
      <c r="Y27" s="17"/>
      <c r="Z27" s="17"/>
      <c r="AA27" s="17"/>
      <c r="AB27" s="17">
        <f t="shared" si="1"/>
        <v>0</v>
      </c>
      <c r="AC27" s="160"/>
      <c r="AD27" s="9"/>
      <c r="AE27" s="17"/>
      <c r="AF27" s="17"/>
      <c r="AG27" s="17"/>
      <c r="AH27" s="17"/>
      <c r="AI27" s="17"/>
      <c r="AJ27" s="17"/>
    </row>
    <row r="28" spans="1:36" ht="12.75">
      <c r="A28" s="328" t="s">
        <v>807</v>
      </c>
      <c r="B28" s="329"/>
      <c r="C28" s="22" t="s">
        <v>733</v>
      </c>
      <c r="D28" s="22">
        <v>229904</v>
      </c>
      <c r="E28" s="22">
        <v>217981</v>
      </c>
      <c r="F28" s="22">
        <v>-11923</v>
      </c>
      <c r="G28" s="510">
        <v>-5.2</v>
      </c>
      <c r="I28" s="328" t="s">
        <v>807</v>
      </c>
      <c r="J28" s="329"/>
      <c r="K28" s="22" t="s">
        <v>733</v>
      </c>
      <c r="L28" s="22">
        <v>220576</v>
      </c>
      <c r="M28" s="22">
        <v>206544</v>
      </c>
      <c r="N28" s="22">
        <v>-14032</v>
      </c>
      <c r="O28" s="510">
        <v>-6.4</v>
      </c>
      <c r="P28" s="328" t="s">
        <v>807</v>
      </c>
      <c r="Q28" s="329"/>
      <c r="R28" s="22" t="s">
        <v>733</v>
      </c>
      <c r="S28" s="22">
        <v>187743</v>
      </c>
      <c r="T28" s="22">
        <v>187743</v>
      </c>
      <c r="U28" s="22">
        <v>187743</v>
      </c>
      <c r="V28" s="510">
        <v>187743</v>
      </c>
      <c r="W28" s="328" t="s">
        <v>807</v>
      </c>
      <c r="X28" s="329"/>
      <c r="Y28" s="22" t="s">
        <v>733</v>
      </c>
      <c r="Z28" s="22">
        <f>SUM(Z29:Z34)</f>
        <v>180116</v>
      </c>
      <c r="AA28" s="22"/>
      <c r="AB28" s="17">
        <f t="shared" si="1"/>
        <v>-180116</v>
      </c>
      <c r="AC28" s="160">
        <f t="shared" si="2"/>
        <v>-100</v>
      </c>
      <c r="AD28" s="328" t="s">
        <v>807</v>
      </c>
      <c r="AE28" s="329"/>
      <c r="AF28" s="22" t="s">
        <v>733</v>
      </c>
      <c r="AG28" s="22">
        <f>SUM(AG29:AG33)</f>
        <v>157177</v>
      </c>
      <c r="AH28" s="22">
        <f>SUM(AH29:AH33)</f>
        <v>155790</v>
      </c>
      <c r="AI28" s="22">
        <f>SUM(AI29:AI33)</f>
        <v>-1387</v>
      </c>
      <c r="AJ28" s="22">
        <v>9.3</v>
      </c>
    </row>
    <row r="29" spans="1:36" ht="12.75">
      <c r="A29" s="9"/>
      <c r="B29" s="329">
        <v>1</v>
      </c>
      <c r="C29" s="17" t="s">
        <v>734</v>
      </c>
      <c r="D29" s="17">
        <v>78970</v>
      </c>
      <c r="E29" s="17">
        <v>76450</v>
      </c>
      <c r="F29" s="72">
        <v>-2520</v>
      </c>
      <c r="G29" s="160">
        <v>-3.2</v>
      </c>
      <c r="I29" s="9"/>
      <c r="J29" s="329">
        <v>1</v>
      </c>
      <c r="K29" s="17" t="s">
        <v>734</v>
      </c>
      <c r="L29" s="17">
        <v>78996</v>
      </c>
      <c r="M29" s="17">
        <v>73765</v>
      </c>
      <c r="N29" s="72">
        <v>-5231</v>
      </c>
      <c r="O29" s="160">
        <v>-6.6</v>
      </c>
      <c r="P29" s="9"/>
      <c r="Q29" s="329">
        <v>1</v>
      </c>
      <c r="R29" s="17" t="s">
        <v>734</v>
      </c>
      <c r="S29" s="17">
        <v>64139</v>
      </c>
      <c r="T29" s="17">
        <v>61511</v>
      </c>
      <c r="U29" s="22">
        <f t="shared" si="0"/>
        <v>-2628</v>
      </c>
      <c r="V29" s="160">
        <f aca="true" t="shared" si="4" ref="V29:V34">U29/S29*100</f>
        <v>-4.097351065654282</v>
      </c>
      <c r="W29" s="9"/>
      <c r="X29" s="329">
        <v>1</v>
      </c>
      <c r="Y29" s="17" t="s">
        <v>734</v>
      </c>
      <c r="Z29" s="17">
        <v>60964</v>
      </c>
      <c r="AA29" s="17">
        <v>58280</v>
      </c>
      <c r="AB29" s="17">
        <f t="shared" si="1"/>
        <v>-2684</v>
      </c>
      <c r="AC29" s="160">
        <f t="shared" si="2"/>
        <v>-4.402598254707697</v>
      </c>
      <c r="AD29" s="9"/>
      <c r="AE29" s="329">
        <v>1</v>
      </c>
      <c r="AF29" s="17" t="s">
        <v>734</v>
      </c>
      <c r="AG29" s="17">
        <v>53030</v>
      </c>
      <c r="AH29" s="17">
        <v>52332</v>
      </c>
      <c r="AI29" s="17">
        <v>-698</v>
      </c>
      <c r="AJ29" s="17">
        <v>-1.3</v>
      </c>
    </row>
    <row r="30" spans="1:36" ht="12.75">
      <c r="A30" s="9"/>
      <c r="B30" s="329">
        <v>2</v>
      </c>
      <c r="C30" s="17" t="s">
        <v>708</v>
      </c>
      <c r="D30" s="17">
        <v>50474</v>
      </c>
      <c r="E30" s="17">
        <v>46624</v>
      </c>
      <c r="F30" s="72">
        <v>-3850</v>
      </c>
      <c r="G30" s="160">
        <v>-7.6</v>
      </c>
      <c r="I30" s="9"/>
      <c r="J30" s="329">
        <v>2</v>
      </c>
      <c r="K30" s="17" t="s">
        <v>708</v>
      </c>
      <c r="L30" s="17">
        <v>45550</v>
      </c>
      <c r="M30" s="17">
        <v>42041</v>
      </c>
      <c r="N30" s="72">
        <v>-3509</v>
      </c>
      <c r="O30" s="160">
        <v>-7.7</v>
      </c>
      <c r="P30" s="9"/>
      <c r="Q30" s="329">
        <v>2</v>
      </c>
      <c r="R30" s="17" t="s">
        <v>708</v>
      </c>
      <c r="S30" s="17">
        <v>40320</v>
      </c>
      <c r="T30" s="17">
        <v>39230</v>
      </c>
      <c r="U30" s="22">
        <f t="shared" si="0"/>
        <v>-1090</v>
      </c>
      <c r="V30" s="160">
        <f t="shared" si="4"/>
        <v>-2.703373015873016</v>
      </c>
      <c r="W30" s="9"/>
      <c r="X30" s="329">
        <v>2</v>
      </c>
      <c r="Y30" s="17" t="s">
        <v>708</v>
      </c>
      <c r="Z30" s="17">
        <v>40797</v>
      </c>
      <c r="AA30" s="17">
        <v>39948</v>
      </c>
      <c r="AB30" s="17">
        <f t="shared" si="1"/>
        <v>-849</v>
      </c>
      <c r="AC30" s="160">
        <f t="shared" si="2"/>
        <v>-2.0810353702478124</v>
      </c>
      <c r="AD30" s="9"/>
      <c r="AE30" s="329">
        <v>2</v>
      </c>
      <c r="AF30" s="17" t="s">
        <v>708</v>
      </c>
      <c r="AG30" s="17">
        <v>34601</v>
      </c>
      <c r="AH30" s="17">
        <v>34349</v>
      </c>
      <c r="AI30" s="17">
        <v>-252</v>
      </c>
      <c r="AJ30" s="17">
        <v>-0.7</v>
      </c>
    </row>
    <row r="31" spans="1:36" ht="12.75">
      <c r="A31" s="9"/>
      <c r="B31" s="329">
        <v>3</v>
      </c>
      <c r="C31" s="17" t="s">
        <v>687</v>
      </c>
      <c r="D31" s="17">
        <v>18023</v>
      </c>
      <c r="E31" s="17">
        <v>17767</v>
      </c>
      <c r="F31" s="72">
        <v>-256</v>
      </c>
      <c r="G31" s="160">
        <v>-1.4</v>
      </c>
      <c r="I31" s="9"/>
      <c r="J31" s="329">
        <v>3</v>
      </c>
      <c r="K31" s="17" t="s">
        <v>687</v>
      </c>
      <c r="L31" s="17">
        <v>17619</v>
      </c>
      <c r="M31" s="17">
        <v>17196</v>
      </c>
      <c r="N31" s="72">
        <v>-423</v>
      </c>
      <c r="O31" s="160">
        <v>-2.4</v>
      </c>
      <c r="P31" s="9"/>
      <c r="Q31" s="329">
        <v>3</v>
      </c>
      <c r="R31" s="17" t="s">
        <v>687</v>
      </c>
      <c r="S31" s="17">
        <v>15663</v>
      </c>
      <c r="T31" s="17">
        <v>15284</v>
      </c>
      <c r="U31" s="22">
        <f t="shared" si="0"/>
        <v>-379</v>
      </c>
      <c r="V31" s="160">
        <f t="shared" si="4"/>
        <v>-2.4197152525059056</v>
      </c>
      <c r="W31" s="9"/>
      <c r="X31" s="329">
        <v>3</v>
      </c>
      <c r="Y31" s="17" t="s">
        <v>687</v>
      </c>
      <c r="Z31" s="17">
        <v>15023</v>
      </c>
      <c r="AA31" s="17">
        <v>14716</v>
      </c>
      <c r="AB31" s="17">
        <f t="shared" si="1"/>
        <v>-307</v>
      </c>
      <c r="AC31" s="160">
        <f t="shared" si="2"/>
        <v>-2.0435332490181723</v>
      </c>
      <c r="AD31" s="9"/>
      <c r="AE31" s="329">
        <v>3</v>
      </c>
      <c r="AF31" s="17" t="s">
        <v>687</v>
      </c>
      <c r="AG31" s="17">
        <v>13674</v>
      </c>
      <c r="AH31" s="17">
        <v>13578</v>
      </c>
      <c r="AI31" s="17">
        <v>-96</v>
      </c>
      <c r="AJ31" s="17">
        <v>-0.7</v>
      </c>
    </row>
    <row r="32" spans="1:36" ht="12.75">
      <c r="A32" s="9"/>
      <c r="B32" s="329">
        <v>4</v>
      </c>
      <c r="C32" s="17" t="s">
        <v>688</v>
      </c>
      <c r="D32" s="17">
        <v>80314</v>
      </c>
      <c r="E32" s="17">
        <v>75101</v>
      </c>
      <c r="F32" s="72">
        <v>-5213</v>
      </c>
      <c r="G32" s="160">
        <v>-6.5</v>
      </c>
      <c r="I32" s="9"/>
      <c r="J32" s="329">
        <v>4</v>
      </c>
      <c r="K32" s="17" t="s">
        <v>688</v>
      </c>
      <c r="L32" s="17">
        <v>76293</v>
      </c>
      <c r="M32" s="17">
        <v>71568</v>
      </c>
      <c r="N32" s="72">
        <v>-4725</v>
      </c>
      <c r="O32" s="160">
        <v>-6.2</v>
      </c>
      <c r="P32" s="9"/>
      <c r="Q32" s="329">
        <v>4</v>
      </c>
      <c r="R32" s="17" t="s">
        <v>688</v>
      </c>
      <c r="S32" s="17">
        <v>65780</v>
      </c>
      <c r="T32" s="17">
        <v>63954</v>
      </c>
      <c r="U32" s="22">
        <f t="shared" si="0"/>
        <v>-1826</v>
      </c>
      <c r="V32" s="160">
        <f t="shared" si="4"/>
        <v>-2.7759197324414715</v>
      </c>
      <c r="W32" s="9"/>
      <c r="X32" s="329">
        <v>4</v>
      </c>
      <c r="Y32" s="17" t="s">
        <v>688</v>
      </c>
      <c r="Z32" s="17">
        <v>61499</v>
      </c>
      <c r="AA32" s="17">
        <v>60445</v>
      </c>
      <c r="AB32" s="17">
        <f t="shared" si="1"/>
        <v>-1054</v>
      </c>
      <c r="AC32" s="160">
        <f t="shared" si="2"/>
        <v>-1.713849005674889</v>
      </c>
      <c r="AD32" s="9"/>
      <c r="AE32" s="329">
        <v>4</v>
      </c>
      <c r="AF32" s="17" t="s">
        <v>688</v>
      </c>
      <c r="AG32" s="17">
        <v>54194</v>
      </c>
      <c r="AH32" s="17">
        <v>53853</v>
      </c>
      <c r="AI32" s="17">
        <v>-341</v>
      </c>
      <c r="AJ32" s="17">
        <v>-0.6</v>
      </c>
    </row>
    <row r="33" spans="1:36" ht="10.5" customHeight="1">
      <c r="A33" s="4"/>
      <c r="B33" s="329">
        <v>5</v>
      </c>
      <c r="C33" s="17" t="s">
        <v>690</v>
      </c>
      <c r="D33" s="17">
        <v>2123</v>
      </c>
      <c r="E33" s="72">
        <v>2039</v>
      </c>
      <c r="F33" s="72">
        <v>-84</v>
      </c>
      <c r="G33" s="160">
        <v>-4</v>
      </c>
      <c r="I33" s="4"/>
      <c r="J33" s="329">
        <v>5</v>
      </c>
      <c r="K33" s="17" t="s">
        <v>690</v>
      </c>
      <c r="L33" s="17">
        <v>2119</v>
      </c>
      <c r="M33" s="72">
        <v>1975</v>
      </c>
      <c r="N33" s="72">
        <v>-144</v>
      </c>
      <c r="O33" s="160">
        <v>-6.8</v>
      </c>
      <c r="P33" s="4"/>
      <c r="Q33" s="329">
        <v>5</v>
      </c>
      <c r="R33" s="17" t="s">
        <v>690</v>
      </c>
      <c r="S33" s="17">
        <v>1841</v>
      </c>
      <c r="T33" s="72">
        <v>1841</v>
      </c>
      <c r="U33" s="22">
        <f t="shared" si="0"/>
        <v>0</v>
      </c>
      <c r="V33" s="160">
        <f t="shared" si="4"/>
        <v>0</v>
      </c>
      <c r="W33" s="4"/>
      <c r="X33" s="329">
        <v>5</v>
      </c>
      <c r="Y33" s="17" t="s">
        <v>690</v>
      </c>
      <c r="Z33" s="17">
        <v>1808</v>
      </c>
      <c r="AA33" s="72">
        <v>1808</v>
      </c>
      <c r="AB33" s="17">
        <f t="shared" si="1"/>
        <v>0</v>
      </c>
      <c r="AC33" s="160">
        <f t="shared" si="2"/>
        <v>0</v>
      </c>
      <c r="AD33" s="4"/>
      <c r="AE33" s="329">
        <v>5</v>
      </c>
      <c r="AF33" s="17" t="s">
        <v>690</v>
      </c>
      <c r="AG33" s="17">
        <v>1678</v>
      </c>
      <c r="AH33" s="17">
        <v>1678</v>
      </c>
      <c r="AI33" s="17">
        <v>0</v>
      </c>
      <c r="AJ33" s="17">
        <v>0</v>
      </c>
    </row>
    <row r="34" spans="1:36" ht="10.5" customHeight="1">
      <c r="A34" s="4"/>
      <c r="B34" s="329"/>
      <c r="C34" s="72" t="s">
        <v>1126</v>
      </c>
      <c r="D34" s="17">
        <v>25</v>
      </c>
      <c r="E34" s="17">
        <v>25</v>
      </c>
      <c r="F34" s="72">
        <v>0</v>
      </c>
      <c r="G34" s="160">
        <v>0</v>
      </c>
      <c r="I34" s="4"/>
      <c r="J34" s="329"/>
      <c r="K34" s="72" t="s">
        <v>1126</v>
      </c>
      <c r="L34" s="17">
        <v>24</v>
      </c>
      <c r="M34" s="17">
        <v>24</v>
      </c>
      <c r="N34" s="72">
        <v>0</v>
      </c>
      <c r="O34" s="160">
        <v>0</v>
      </c>
      <c r="P34" s="4"/>
      <c r="Q34" s="329"/>
      <c r="R34" s="72" t="s">
        <v>1126</v>
      </c>
      <c r="S34" s="17">
        <v>24</v>
      </c>
      <c r="T34" s="17">
        <v>24</v>
      </c>
      <c r="U34" s="22">
        <f t="shared" si="0"/>
        <v>0</v>
      </c>
      <c r="V34" s="160">
        <f t="shared" si="4"/>
        <v>0</v>
      </c>
      <c r="W34" s="4"/>
      <c r="X34" s="329"/>
      <c r="Y34" s="72" t="s">
        <v>1029</v>
      </c>
      <c r="Z34" s="17">
        <v>25</v>
      </c>
      <c r="AA34" s="17">
        <v>25</v>
      </c>
      <c r="AB34" s="17">
        <f t="shared" si="1"/>
        <v>0</v>
      </c>
      <c r="AC34" s="160">
        <f t="shared" si="2"/>
        <v>0</v>
      </c>
      <c r="AD34" s="4"/>
      <c r="AE34" s="329"/>
      <c r="AF34" s="72" t="s">
        <v>1029</v>
      </c>
      <c r="AG34" s="17"/>
      <c r="AH34" s="17"/>
      <c r="AI34" s="17"/>
      <c r="AJ34" s="17">
        <v>-0.9</v>
      </c>
    </row>
    <row r="35" spans="1:36" ht="10.5" customHeight="1">
      <c r="A35" s="4"/>
      <c r="B35" s="329"/>
      <c r="C35" s="72"/>
      <c r="D35" s="17"/>
      <c r="E35" s="17"/>
      <c r="F35" s="22"/>
      <c r="G35" s="160"/>
      <c r="I35" s="4"/>
      <c r="J35" s="329"/>
      <c r="K35" s="72"/>
      <c r="L35" s="17"/>
      <c r="M35" s="17"/>
      <c r="N35" s="22"/>
      <c r="O35" s="160"/>
      <c r="P35" s="4"/>
      <c r="Q35" s="329"/>
      <c r="R35" s="72"/>
      <c r="S35" s="17"/>
      <c r="T35" s="17"/>
      <c r="U35" s="22">
        <f t="shared" si="0"/>
        <v>0</v>
      </c>
      <c r="V35" s="160"/>
      <c r="W35" s="4"/>
      <c r="X35" s="329"/>
      <c r="Y35" s="72"/>
      <c r="Z35" s="17"/>
      <c r="AA35" s="17"/>
      <c r="AB35" s="17">
        <f t="shared" si="1"/>
        <v>0</v>
      </c>
      <c r="AC35" s="160"/>
      <c r="AD35" s="4"/>
      <c r="AE35" s="329"/>
      <c r="AF35" s="72"/>
      <c r="AG35" s="17"/>
      <c r="AH35" s="17"/>
      <c r="AI35" s="17"/>
      <c r="AJ35" s="17"/>
    </row>
    <row r="36" spans="1:36" ht="12.75">
      <c r="A36" s="328" t="s">
        <v>808</v>
      </c>
      <c r="B36" s="329"/>
      <c r="C36" s="22" t="s">
        <v>735</v>
      </c>
      <c r="D36" s="22">
        <v>94558</v>
      </c>
      <c r="E36" s="22">
        <v>90526</v>
      </c>
      <c r="F36" s="22">
        <v>-4032</v>
      </c>
      <c r="G36" s="22">
        <v>-4.3</v>
      </c>
      <c r="I36" s="328" t="s">
        <v>808</v>
      </c>
      <c r="J36" s="329"/>
      <c r="K36" s="22" t="s">
        <v>735</v>
      </c>
      <c r="L36" s="22">
        <v>87927</v>
      </c>
      <c r="M36" s="22">
        <v>84017</v>
      </c>
      <c r="N36" s="22">
        <v>-3910</v>
      </c>
      <c r="O36" s="22">
        <v>-4.4</v>
      </c>
      <c r="P36" s="328" t="s">
        <v>808</v>
      </c>
      <c r="Q36" s="329"/>
      <c r="R36" s="22" t="s">
        <v>735</v>
      </c>
      <c r="S36" s="22">
        <v>75831</v>
      </c>
      <c r="T36" s="22">
        <v>75831</v>
      </c>
      <c r="U36" s="22">
        <v>75831</v>
      </c>
      <c r="V36" s="22">
        <v>75831</v>
      </c>
      <c r="W36" s="328" t="s">
        <v>808</v>
      </c>
      <c r="X36" s="329"/>
      <c r="Y36" s="22" t="s">
        <v>735</v>
      </c>
      <c r="Z36" s="22">
        <f>SUM(Z37:Z43)</f>
        <v>68438</v>
      </c>
      <c r="AA36" s="22"/>
      <c r="AB36" s="17">
        <f t="shared" si="1"/>
        <v>-68438</v>
      </c>
      <c r="AC36" s="160">
        <f t="shared" si="2"/>
        <v>-100</v>
      </c>
      <c r="AD36" s="328" t="s">
        <v>808</v>
      </c>
      <c r="AE36" s="329"/>
      <c r="AF36" s="22" t="s">
        <v>735</v>
      </c>
      <c r="AG36" s="22">
        <f>SUM(AG37:AG42)</f>
        <v>62347</v>
      </c>
      <c r="AH36" s="22">
        <f>SUM(AH37:AH42)</f>
        <v>60706</v>
      </c>
      <c r="AI36" s="22">
        <f>SUM(AI37:AI42)</f>
        <v>-1641</v>
      </c>
      <c r="AJ36" s="22">
        <v>-2.6</v>
      </c>
    </row>
    <row r="37" spans="1:36" ht="12.75">
      <c r="A37" s="9"/>
      <c r="B37" s="329">
        <v>1</v>
      </c>
      <c r="C37" s="17" t="s">
        <v>217</v>
      </c>
      <c r="D37" s="17">
        <v>12384</v>
      </c>
      <c r="E37" s="17">
        <v>10772</v>
      </c>
      <c r="F37" s="72">
        <v>-16121</v>
      </c>
      <c r="G37" s="160">
        <v>-13</v>
      </c>
      <c r="I37" s="9"/>
      <c r="J37" s="329">
        <v>1</v>
      </c>
      <c r="K37" s="17" t="s">
        <v>217</v>
      </c>
      <c r="L37" s="17">
        <v>11587</v>
      </c>
      <c r="M37" s="17">
        <v>9914</v>
      </c>
      <c r="N37" s="72">
        <v>-1673</v>
      </c>
      <c r="O37" s="160">
        <v>-14.4</v>
      </c>
      <c r="P37" s="9"/>
      <c r="Q37" s="329">
        <v>1</v>
      </c>
      <c r="R37" s="17" t="s">
        <v>217</v>
      </c>
      <c r="S37" s="17">
        <v>9155</v>
      </c>
      <c r="T37" s="17">
        <v>7933</v>
      </c>
      <c r="U37" s="72">
        <f t="shared" si="0"/>
        <v>-1222</v>
      </c>
      <c r="V37" s="160">
        <f aca="true" t="shared" si="5" ref="V37:V53">U37/S37*100</f>
        <v>-13.34789732386674</v>
      </c>
      <c r="W37" s="9"/>
      <c r="X37" s="329">
        <v>1</v>
      </c>
      <c r="Y37" s="17" t="s">
        <v>217</v>
      </c>
      <c r="Z37" s="17">
        <v>8425</v>
      </c>
      <c r="AA37" s="17">
        <v>7741</v>
      </c>
      <c r="AB37" s="17">
        <f t="shared" si="1"/>
        <v>-684</v>
      </c>
      <c r="AC37" s="160">
        <f t="shared" si="2"/>
        <v>-8.118694362017804</v>
      </c>
      <c r="AD37" s="9"/>
      <c r="AE37" s="329">
        <v>1</v>
      </c>
      <c r="AF37" s="17" t="s">
        <v>217</v>
      </c>
      <c r="AG37" s="17">
        <v>7955</v>
      </c>
      <c r="AH37" s="17">
        <v>7218</v>
      </c>
      <c r="AI37" s="17">
        <v>-737</v>
      </c>
      <c r="AJ37" s="17">
        <v>-9.3</v>
      </c>
    </row>
    <row r="38" spans="1:36" ht="12.75">
      <c r="A38" s="9"/>
      <c r="B38" s="329">
        <v>2</v>
      </c>
      <c r="C38" s="17" t="s">
        <v>736</v>
      </c>
      <c r="D38" s="17">
        <v>16590</v>
      </c>
      <c r="E38" s="17">
        <v>15071</v>
      </c>
      <c r="F38" s="72">
        <v>-1519</v>
      </c>
      <c r="G38" s="160">
        <v>-9.2</v>
      </c>
      <c r="I38" s="9"/>
      <c r="J38" s="329">
        <v>2</v>
      </c>
      <c r="K38" s="17" t="s">
        <v>736</v>
      </c>
      <c r="L38" s="17">
        <v>15199</v>
      </c>
      <c r="M38" s="17">
        <v>14577</v>
      </c>
      <c r="N38" s="72">
        <v>-622</v>
      </c>
      <c r="O38" s="160">
        <v>-4.1</v>
      </c>
      <c r="P38" s="9"/>
      <c r="Q38" s="329">
        <v>2</v>
      </c>
      <c r="R38" s="17" t="s">
        <v>736</v>
      </c>
      <c r="S38" s="17">
        <v>13387</v>
      </c>
      <c r="T38" s="17">
        <v>13039</v>
      </c>
      <c r="U38" s="72">
        <f t="shared" si="0"/>
        <v>-348</v>
      </c>
      <c r="V38" s="160">
        <f t="shared" si="5"/>
        <v>-2.599536864121909</v>
      </c>
      <c r="W38" s="9"/>
      <c r="X38" s="329">
        <v>2</v>
      </c>
      <c r="Y38" s="17" t="s">
        <v>736</v>
      </c>
      <c r="Z38" s="17">
        <v>11542</v>
      </c>
      <c r="AA38" s="17">
        <v>11308</v>
      </c>
      <c r="AB38" s="17">
        <f t="shared" si="1"/>
        <v>-234</v>
      </c>
      <c r="AC38" s="160">
        <f t="shared" si="2"/>
        <v>-2.027378270663663</v>
      </c>
      <c r="AD38" s="9"/>
      <c r="AE38" s="329">
        <v>2</v>
      </c>
      <c r="AF38" s="17" t="s">
        <v>736</v>
      </c>
      <c r="AG38" s="17">
        <v>10003</v>
      </c>
      <c r="AH38" s="17">
        <v>9891</v>
      </c>
      <c r="AI38" s="17">
        <v>-112</v>
      </c>
      <c r="AJ38" s="17">
        <v>-1.1</v>
      </c>
    </row>
    <row r="39" spans="1:36" ht="12.75">
      <c r="A39" s="9"/>
      <c r="B39" s="329">
        <v>3</v>
      </c>
      <c r="C39" s="17" t="s">
        <v>829</v>
      </c>
      <c r="D39" s="17">
        <v>6195</v>
      </c>
      <c r="E39" s="17">
        <v>5985</v>
      </c>
      <c r="F39" s="72">
        <v>-210</v>
      </c>
      <c r="G39" s="160">
        <v>-3.4</v>
      </c>
      <c r="I39" s="9"/>
      <c r="J39" s="329">
        <v>3</v>
      </c>
      <c r="K39" s="17" t="s">
        <v>829</v>
      </c>
      <c r="L39" s="17">
        <v>5867</v>
      </c>
      <c r="M39" s="17">
        <v>5407</v>
      </c>
      <c r="N39" s="72">
        <v>-460</v>
      </c>
      <c r="O39" s="160">
        <v>-7.8</v>
      </c>
      <c r="P39" s="9"/>
      <c r="Q39" s="329">
        <v>3</v>
      </c>
      <c r="R39" s="17" t="s">
        <v>829</v>
      </c>
      <c r="S39" s="17">
        <v>5139</v>
      </c>
      <c r="T39" s="17">
        <v>4458</v>
      </c>
      <c r="U39" s="72">
        <f t="shared" si="0"/>
        <v>-681</v>
      </c>
      <c r="V39" s="160">
        <f t="shared" si="5"/>
        <v>-13.251605370694689</v>
      </c>
      <c r="W39" s="9"/>
      <c r="X39" s="329">
        <v>3</v>
      </c>
      <c r="Y39" s="17" t="s">
        <v>829</v>
      </c>
      <c r="Z39" s="17">
        <v>4369</v>
      </c>
      <c r="AA39" s="17">
        <v>4154</v>
      </c>
      <c r="AB39" s="17">
        <f t="shared" si="1"/>
        <v>-215</v>
      </c>
      <c r="AC39" s="160">
        <f t="shared" si="2"/>
        <v>-4.921034561684596</v>
      </c>
      <c r="AD39" s="9"/>
      <c r="AE39" s="329">
        <v>3</v>
      </c>
      <c r="AF39" s="17" t="s">
        <v>829</v>
      </c>
      <c r="AG39" s="17">
        <v>4033</v>
      </c>
      <c r="AH39" s="17">
        <v>3868</v>
      </c>
      <c r="AI39" s="17">
        <v>-165</v>
      </c>
      <c r="AJ39" s="17">
        <v>-4.1</v>
      </c>
    </row>
    <row r="40" spans="1:36" ht="12.75">
      <c r="A40" s="9"/>
      <c r="B40" s="329">
        <v>4</v>
      </c>
      <c r="C40" s="17" t="s">
        <v>222</v>
      </c>
      <c r="D40" s="17">
        <v>22506</v>
      </c>
      <c r="E40" s="17">
        <v>22449</v>
      </c>
      <c r="F40" s="72">
        <v>-57</v>
      </c>
      <c r="G40" s="160">
        <v>-0.3</v>
      </c>
      <c r="I40" s="9"/>
      <c r="J40" s="329">
        <v>4</v>
      </c>
      <c r="K40" s="17" t="s">
        <v>222</v>
      </c>
      <c r="L40" s="17">
        <v>21136</v>
      </c>
      <c r="M40" s="17">
        <v>20955</v>
      </c>
      <c r="N40" s="72">
        <v>-181</v>
      </c>
      <c r="O40" s="160">
        <v>-0.9</v>
      </c>
      <c r="P40" s="9"/>
      <c r="Q40" s="329">
        <v>4</v>
      </c>
      <c r="R40" s="17" t="s">
        <v>222</v>
      </c>
      <c r="S40" s="17">
        <v>18846</v>
      </c>
      <c r="T40" s="17">
        <v>18500</v>
      </c>
      <c r="U40" s="72">
        <f t="shared" si="0"/>
        <v>-346</v>
      </c>
      <c r="V40" s="160">
        <f t="shared" si="5"/>
        <v>-1.8359333545579966</v>
      </c>
      <c r="W40" s="9"/>
      <c r="X40" s="329">
        <v>4</v>
      </c>
      <c r="Y40" s="17" t="s">
        <v>222</v>
      </c>
      <c r="Z40" s="17">
        <v>17101</v>
      </c>
      <c r="AA40" s="17">
        <v>16796</v>
      </c>
      <c r="AB40" s="17">
        <f t="shared" si="1"/>
        <v>-305</v>
      </c>
      <c r="AC40" s="160">
        <f t="shared" si="2"/>
        <v>-1.7835214314952341</v>
      </c>
      <c r="AD40" s="9"/>
      <c r="AE40" s="329">
        <v>4</v>
      </c>
      <c r="AF40" s="17" t="s">
        <v>222</v>
      </c>
      <c r="AG40" s="17">
        <v>15208</v>
      </c>
      <c r="AH40" s="17">
        <v>15010</v>
      </c>
      <c r="AI40" s="17">
        <v>-198</v>
      </c>
      <c r="AJ40" s="17">
        <v>-1.7</v>
      </c>
    </row>
    <row r="41" spans="1:36" ht="12.75">
      <c r="A41" s="9"/>
      <c r="B41" s="17"/>
      <c r="C41" s="17" t="s">
        <v>691</v>
      </c>
      <c r="D41" s="17">
        <v>36481</v>
      </c>
      <c r="E41" s="17">
        <v>35847</v>
      </c>
      <c r="F41" s="394">
        <v>-634</v>
      </c>
      <c r="G41" s="160">
        <v>-1.7</v>
      </c>
      <c r="I41" s="9"/>
      <c r="J41" s="17"/>
      <c r="K41" s="17" t="s">
        <v>691</v>
      </c>
      <c r="L41" s="17">
        <v>33750</v>
      </c>
      <c r="M41" s="17">
        <v>32819</v>
      </c>
      <c r="N41" s="72">
        <v>-931</v>
      </c>
      <c r="O41" s="160">
        <v>-2.8</v>
      </c>
      <c r="P41" s="9"/>
      <c r="Q41" s="17"/>
      <c r="R41" s="17" t="s">
        <v>691</v>
      </c>
      <c r="S41" s="17">
        <v>29020</v>
      </c>
      <c r="T41" s="17">
        <v>27902</v>
      </c>
      <c r="U41" s="72">
        <f t="shared" si="0"/>
        <v>-1118</v>
      </c>
      <c r="V41" s="160">
        <f t="shared" si="5"/>
        <v>-3.852515506547209</v>
      </c>
      <c r="W41" s="9"/>
      <c r="X41" s="17"/>
      <c r="Y41" s="17" t="s">
        <v>899</v>
      </c>
      <c r="Z41" s="17">
        <v>26538</v>
      </c>
      <c r="AA41" s="17">
        <v>25966</v>
      </c>
      <c r="AB41" s="17">
        <f t="shared" si="1"/>
        <v>-572</v>
      </c>
      <c r="AC41" s="160">
        <f t="shared" si="2"/>
        <v>-2.1553998040545634</v>
      </c>
      <c r="AD41" s="9"/>
      <c r="AE41" s="17"/>
      <c r="AF41" s="17" t="s">
        <v>899</v>
      </c>
      <c r="AG41" s="17">
        <v>25148</v>
      </c>
      <c r="AH41" s="17">
        <v>24719</v>
      </c>
      <c r="AI41" s="17">
        <v>-429</v>
      </c>
      <c r="AJ41" s="17">
        <v>-2.6</v>
      </c>
    </row>
    <row r="42" spans="1:36" ht="10.5" customHeight="1">
      <c r="A42" s="9"/>
      <c r="B42" s="329"/>
      <c r="C42" s="72" t="s">
        <v>692</v>
      </c>
      <c r="D42" s="17">
        <v>402</v>
      </c>
      <c r="E42" s="17">
        <v>402</v>
      </c>
      <c r="F42" s="72">
        <v>0</v>
      </c>
      <c r="G42" s="160">
        <v>0</v>
      </c>
      <c r="I42" s="9"/>
      <c r="J42" s="329"/>
      <c r="K42" s="72" t="s">
        <v>692</v>
      </c>
      <c r="L42" s="17">
        <v>388</v>
      </c>
      <c r="M42" s="17">
        <v>345</v>
      </c>
      <c r="N42" s="72">
        <v>-43</v>
      </c>
      <c r="O42" s="160">
        <v>-11.1</v>
      </c>
      <c r="P42" s="9"/>
      <c r="Q42" s="329"/>
      <c r="R42" s="72" t="s">
        <v>692</v>
      </c>
      <c r="S42" s="17">
        <v>284</v>
      </c>
      <c r="T42" s="17">
        <v>267</v>
      </c>
      <c r="U42" s="72">
        <f t="shared" si="0"/>
        <v>-17</v>
      </c>
      <c r="V42" s="160">
        <f t="shared" si="5"/>
        <v>-5.985915492957746</v>
      </c>
      <c r="W42" s="9"/>
      <c r="X42" s="329"/>
      <c r="Y42" s="72" t="s">
        <v>692</v>
      </c>
      <c r="Z42" s="17">
        <v>223</v>
      </c>
      <c r="AA42" s="17">
        <v>218</v>
      </c>
      <c r="AB42" s="17">
        <f t="shared" si="1"/>
        <v>-5</v>
      </c>
      <c r="AC42" s="160">
        <f t="shared" si="2"/>
        <v>-2.242152466367713</v>
      </c>
      <c r="AD42" s="9"/>
      <c r="AE42" s="329"/>
      <c r="AF42" s="72" t="s">
        <v>692</v>
      </c>
      <c r="AG42" s="17"/>
      <c r="AH42" s="17"/>
      <c r="AI42" s="17"/>
      <c r="AJ42" s="17"/>
    </row>
    <row r="43" spans="1:36" ht="10.5" customHeight="1">
      <c r="A43" s="9"/>
      <c r="B43" s="329"/>
      <c r="C43" s="72" t="s">
        <v>1182</v>
      </c>
      <c r="D43" s="17">
        <v>240</v>
      </c>
      <c r="E43" s="17">
        <v>180</v>
      </c>
      <c r="F43" s="72">
        <v>-60</v>
      </c>
      <c r="G43" s="160">
        <v>-25</v>
      </c>
      <c r="I43" s="9"/>
      <c r="J43" s="329"/>
      <c r="K43" s="72" t="s">
        <v>1182</v>
      </c>
      <c r="L43" s="17">
        <v>240</v>
      </c>
      <c r="M43" s="17">
        <v>180</v>
      </c>
      <c r="N43" s="72">
        <v>-60</v>
      </c>
      <c r="O43" s="160">
        <v>-25</v>
      </c>
      <c r="P43" s="9"/>
      <c r="Q43" s="329"/>
      <c r="R43" s="72" t="s">
        <v>1182</v>
      </c>
      <c r="S43" s="17">
        <v>240</v>
      </c>
      <c r="T43" s="17">
        <v>180</v>
      </c>
      <c r="U43" s="72">
        <f t="shared" si="0"/>
        <v>-60</v>
      </c>
      <c r="V43" s="160">
        <f t="shared" si="5"/>
        <v>-25</v>
      </c>
      <c r="W43" s="9"/>
      <c r="X43" s="329"/>
      <c r="Y43" s="72" t="s">
        <v>1030</v>
      </c>
      <c r="Z43" s="17">
        <v>240</v>
      </c>
      <c r="AA43" s="17">
        <v>190</v>
      </c>
      <c r="AB43" s="17">
        <f t="shared" si="1"/>
        <v>-50</v>
      </c>
      <c r="AC43" s="160">
        <f t="shared" si="2"/>
        <v>-20.833333333333336</v>
      </c>
      <c r="AD43" s="9"/>
      <c r="AE43" s="329"/>
      <c r="AF43" s="72" t="s">
        <v>1030</v>
      </c>
      <c r="AG43" s="17"/>
      <c r="AH43" s="17"/>
      <c r="AI43" s="17"/>
      <c r="AJ43" s="17"/>
    </row>
    <row r="44" spans="1:36" ht="12.75">
      <c r="A44" s="328" t="s">
        <v>809</v>
      </c>
      <c r="B44" s="330"/>
      <c r="C44" s="22" t="s">
        <v>737</v>
      </c>
      <c r="D44" s="22">
        <v>9861</v>
      </c>
      <c r="E44" s="22">
        <v>8992</v>
      </c>
      <c r="F44" s="22">
        <v>-869</v>
      </c>
      <c r="G44" s="510">
        <v>-8.8</v>
      </c>
      <c r="I44" s="328" t="s">
        <v>809</v>
      </c>
      <c r="J44" s="330"/>
      <c r="K44" s="22" t="s">
        <v>737</v>
      </c>
      <c r="L44" s="22">
        <v>9332</v>
      </c>
      <c r="M44" s="22">
        <v>8296</v>
      </c>
      <c r="N44" s="22">
        <v>-1036</v>
      </c>
      <c r="O44" s="510">
        <v>-11.1</v>
      </c>
      <c r="P44" s="328" t="s">
        <v>809</v>
      </c>
      <c r="Q44" s="330"/>
      <c r="R44" s="22" t="s">
        <v>737</v>
      </c>
      <c r="S44" s="22">
        <v>8799</v>
      </c>
      <c r="T44" s="22">
        <v>7713</v>
      </c>
      <c r="U44" s="22">
        <f t="shared" si="0"/>
        <v>-1086</v>
      </c>
      <c r="V44" s="510">
        <f t="shared" si="5"/>
        <v>-12.342311626321173</v>
      </c>
      <c r="W44" s="328" t="s">
        <v>809</v>
      </c>
      <c r="X44" s="330"/>
      <c r="Y44" s="22" t="s">
        <v>737</v>
      </c>
      <c r="Z44" s="22">
        <f>SUM(Z45:Z53)</f>
        <v>706151</v>
      </c>
      <c r="AA44" s="22"/>
      <c r="AB44" s="17">
        <f t="shared" si="1"/>
        <v>-706151</v>
      </c>
      <c r="AC44" s="160">
        <f t="shared" si="2"/>
        <v>-100</v>
      </c>
      <c r="AD44" s="328" t="s">
        <v>809</v>
      </c>
      <c r="AE44" s="330"/>
      <c r="AF44" s="22" t="s">
        <v>737</v>
      </c>
      <c r="AG44" s="22">
        <f>SUM(AG45:AG51)</f>
        <v>7534</v>
      </c>
      <c r="AH44" s="22">
        <f>SUM(AH45:AH51)</f>
        <v>6888</v>
      </c>
      <c r="AI44" s="22">
        <f>SUM(AI45:AI51)</f>
        <v>-1271</v>
      </c>
      <c r="AJ44" s="22">
        <v>-8.4</v>
      </c>
    </row>
    <row r="45" spans="1:36" ht="12.75">
      <c r="A45" s="9"/>
      <c r="B45" s="329">
        <v>1</v>
      </c>
      <c r="C45" s="17" t="s">
        <v>215</v>
      </c>
      <c r="D45" s="17">
        <v>511</v>
      </c>
      <c r="E45" s="17">
        <v>436</v>
      </c>
      <c r="F45" s="72">
        <v>-75</v>
      </c>
      <c r="G45" s="160">
        <v>-14.7</v>
      </c>
      <c r="I45" s="9"/>
      <c r="J45" s="329">
        <v>1</v>
      </c>
      <c r="K45" s="17" t="s">
        <v>215</v>
      </c>
      <c r="L45" s="17">
        <v>399</v>
      </c>
      <c r="M45" s="17">
        <v>325</v>
      </c>
      <c r="N45" s="72">
        <v>-74</v>
      </c>
      <c r="O45" s="160">
        <v>-18.5</v>
      </c>
      <c r="P45" s="9"/>
      <c r="Q45" s="329">
        <v>1</v>
      </c>
      <c r="R45" s="17" t="s">
        <v>215</v>
      </c>
      <c r="S45" s="17">
        <v>391</v>
      </c>
      <c r="T45" s="17">
        <v>302</v>
      </c>
      <c r="U45" s="72">
        <f t="shared" si="0"/>
        <v>-89</v>
      </c>
      <c r="V45" s="160">
        <f t="shared" si="5"/>
        <v>-22.762148337595907</v>
      </c>
      <c r="W45" s="9"/>
      <c r="X45" s="329">
        <v>1</v>
      </c>
      <c r="Y45" s="17" t="s">
        <v>215</v>
      </c>
      <c r="Z45" s="17">
        <v>286</v>
      </c>
      <c r="AA45" s="17">
        <v>259</v>
      </c>
      <c r="AB45" s="17">
        <f t="shared" si="1"/>
        <v>-27</v>
      </c>
      <c r="AC45" s="160">
        <f t="shared" si="2"/>
        <v>-9.44055944055944</v>
      </c>
      <c r="AD45" s="9"/>
      <c r="AE45" s="329">
        <v>1</v>
      </c>
      <c r="AF45" s="17" t="s">
        <v>215</v>
      </c>
      <c r="AG45" s="17">
        <v>208</v>
      </c>
      <c r="AH45" s="17">
        <v>206</v>
      </c>
      <c r="AI45" s="17">
        <v>-2</v>
      </c>
      <c r="AJ45" s="17">
        <v>-1</v>
      </c>
    </row>
    <row r="46" spans="1:36" ht="12.75">
      <c r="A46" s="4"/>
      <c r="B46" s="329">
        <v>2</v>
      </c>
      <c r="C46" s="17" t="s">
        <v>216</v>
      </c>
      <c r="D46" s="17">
        <v>5403</v>
      </c>
      <c r="E46" s="17">
        <v>5063</v>
      </c>
      <c r="F46" s="72">
        <v>-340</v>
      </c>
      <c r="G46" s="160">
        <v>-6.3</v>
      </c>
      <c r="I46" s="4"/>
      <c r="J46" s="329">
        <v>2</v>
      </c>
      <c r="K46" s="17" t="s">
        <v>216</v>
      </c>
      <c r="L46" s="17">
        <v>5122</v>
      </c>
      <c r="M46" s="17">
        <v>4688</v>
      </c>
      <c r="N46" s="72">
        <v>-434</v>
      </c>
      <c r="O46" s="160">
        <v>-8.5</v>
      </c>
      <c r="P46" s="4"/>
      <c r="Q46" s="329">
        <v>2</v>
      </c>
      <c r="R46" s="17" t="s">
        <v>216</v>
      </c>
      <c r="S46" s="17">
        <v>4816</v>
      </c>
      <c r="T46" s="17">
        <v>4412</v>
      </c>
      <c r="U46" s="72">
        <f t="shared" si="0"/>
        <v>-404</v>
      </c>
      <c r="V46" s="160">
        <f t="shared" si="5"/>
        <v>-8.388704318936876</v>
      </c>
      <c r="W46" s="4"/>
      <c r="X46" s="329">
        <v>2</v>
      </c>
      <c r="Y46" s="17" t="s">
        <v>216</v>
      </c>
      <c r="Z46" s="17">
        <v>4297</v>
      </c>
      <c r="AA46" s="17">
        <v>3984</v>
      </c>
      <c r="AB46" s="17">
        <f t="shared" si="1"/>
        <v>-313</v>
      </c>
      <c r="AC46" s="160">
        <f t="shared" si="2"/>
        <v>-7.284151733767745</v>
      </c>
      <c r="AD46" s="4"/>
      <c r="AE46" s="329">
        <v>2</v>
      </c>
      <c r="AF46" s="17" t="s">
        <v>216</v>
      </c>
      <c r="AG46" s="17">
        <v>4051</v>
      </c>
      <c r="AH46" s="17">
        <v>3778</v>
      </c>
      <c r="AI46" s="17">
        <v>-273</v>
      </c>
      <c r="AJ46" s="17">
        <v>-6.7</v>
      </c>
    </row>
    <row r="47" spans="1:36" ht="12.75">
      <c r="A47" s="9"/>
      <c r="B47" s="329">
        <v>3</v>
      </c>
      <c r="C47" s="17" t="s">
        <v>693</v>
      </c>
      <c r="D47" s="17">
        <v>568</v>
      </c>
      <c r="E47" s="17">
        <v>505</v>
      </c>
      <c r="F47" s="72">
        <v>-63</v>
      </c>
      <c r="G47" s="160">
        <v>-11.1</v>
      </c>
      <c r="I47" s="9"/>
      <c r="J47" s="329">
        <v>3</v>
      </c>
      <c r="K47" s="17" t="s">
        <v>693</v>
      </c>
      <c r="L47" s="17">
        <v>524</v>
      </c>
      <c r="M47" s="17">
        <v>430</v>
      </c>
      <c r="N47" s="72">
        <v>-94</v>
      </c>
      <c r="O47" s="160">
        <v>-17.9</v>
      </c>
      <c r="P47" s="9"/>
      <c r="Q47" s="329">
        <v>3</v>
      </c>
      <c r="R47" s="17" t="s">
        <v>693</v>
      </c>
      <c r="S47" s="17">
        <v>530</v>
      </c>
      <c r="T47" s="17">
        <v>501</v>
      </c>
      <c r="U47" s="72">
        <f t="shared" si="0"/>
        <v>-29</v>
      </c>
      <c r="V47" s="160">
        <f t="shared" si="5"/>
        <v>-5.471698113207547</v>
      </c>
      <c r="W47" s="9"/>
      <c r="X47" s="329">
        <v>3</v>
      </c>
      <c r="Y47" s="17" t="s">
        <v>693</v>
      </c>
      <c r="Z47" s="17">
        <v>451</v>
      </c>
      <c r="AA47" s="17">
        <v>429</v>
      </c>
      <c r="AB47" s="17">
        <f t="shared" si="1"/>
        <v>-22</v>
      </c>
      <c r="AC47" s="160">
        <f t="shared" si="2"/>
        <v>-4.878048780487805</v>
      </c>
      <c r="AD47" s="9"/>
      <c r="AE47" s="329">
        <v>3</v>
      </c>
      <c r="AF47" s="17" t="s">
        <v>693</v>
      </c>
      <c r="AG47" s="17">
        <v>510</v>
      </c>
      <c r="AH47" s="17">
        <v>489</v>
      </c>
      <c r="AI47" s="17">
        <v>-238</v>
      </c>
      <c r="AJ47" s="17">
        <v>-4.1</v>
      </c>
    </row>
    <row r="48" spans="1:36" ht="12.75">
      <c r="A48" s="9"/>
      <c r="B48" s="329">
        <v>4</v>
      </c>
      <c r="C48" s="17" t="s">
        <v>220</v>
      </c>
      <c r="D48" s="17">
        <v>1545</v>
      </c>
      <c r="E48" s="17">
        <v>1352</v>
      </c>
      <c r="F48" s="72">
        <v>-193</v>
      </c>
      <c r="G48" s="160">
        <v>-12.5</v>
      </c>
      <c r="I48" s="9"/>
      <c r="J48" s="329">
        <v>4</v>
      </c>
      <c r="K48" s="17" t="s">
        <v>220</v>
      </c>
      <c r="L48" s="17">
        <v>1550</v>
      </c>
      <c r="M48" s="17">
        <v>1327</v>
      </c>
      <c r="N48" s="72">
        <v>-223</v>
      </c>
      <c r="O48" s="160">
        <v>-14.4</v>
      </c>
      <c r="P48" s="9"/>
      <c r="Q48" s="329">
        <v>4</v>
      </c>
      <c r="R48" s="17" t="s">
        <v>220</v>
      </c>
      <c r="S48" s="17">
        <v>1620</v>
      </c>
      <c r="T48" s="17">
        <v>1232</v>
      </c>
      <c r="U48" s="72">
        <f t="shared" si="0"/>
        <v>-388</v>
      </c>
      <c r="V48" s="160">
        <f t="shared" si="5"/>
        <v>-23.950617283950617</v>
      </c>
      <c r="W48" s="9"/>
      <c r="X48" s="329">
        <v>4</v>
      </c>
      <c r="Y48" s="17" t="s">
        <v>220</v>
      </c>
      <c r="Z48" s="17">
        <v>1368</v>
      </c>
      <c r="AA48" s="17">
        <v>1063</v>
      </c>
      <c r="AB48" s="17">
        <f t="shared" si="1"/>
        <v>-305</v>
      </c>
      <c r="AC48" s="160">
        <f t="shared" si="2"/>
        <v>-22.295321637426902</v>
      </c>
      <c r="AD48" s="9"/>
      <c r="AE48" s="329">
        <v>4</v>
      </c>
      <c r="AF48" s="17" t="s">
        <v>220</v>
      </c>
      <c r="AG48" s="17">
        <v>1382</v>
      </c>
      <c r="AH48" s="17">
        <v>1144</v>
      </c>
      <c r="AI48" s="17">
        <v>-14</v>
      </c>
      <c r="AJ48" s="17">
        <v>-6.1</v>
      </c>
    </row>
    <row r="49" spans="1:36" ht="12.75">
      <c r="A49" s="9"/>
      <c r="B49" s="329">
        <v>5</v>
      </c>
      <c r="C49" s="17" t="s">
        <v>695</v>
      </c>
      <c r="D49" s="17">
        <v>369</v>
      </c>
      <c r="E49" s="17">
        <v>315</v>
      </c>
      <c r="F49" s="72">
        <v>-54</v>
      </c>
      <c r="G49" s="160">
        <v>-14.6</v>
      </c>
      <c r="I49" s="9"/>
      <c r="J49" s="329">
        <v>5</v>
      </c>
      <c r="K49" s="17" t="s">
        <v>695</v>
      </c>
      <c r="L49" s="17">
        <v>352</v>
      </c>
      <c r="M49" s="17">
        <v>288</v>
      </c>
      <c r="N49" s="72">
        <v>-64</v>
      </c>
      <c r="O49" s="160">
        <v>-18.2</v>
      </c>
      <c r="P49" s="9"/>
      <c r="Q49" s="329">
        <v>5</v>
      </c>
      <c r="R49" s="17" t="s">
        <v>695</v>
      </c>
      <c r="S49" s="17">
        <v>288</v>
      </c>
      <c r="T49" s="17">
        <v>246</v>
      </c>
      <c r="U49" s="72">
        <f t="shared" si="0"/>
        <v>-42</v>
      </c>
      <c r="V49" s="160">
        <f t="shared" si="5"/>
        <v>-14.583333333333334</v>
      </c>
      <c r="W49" s="9"/>
      <c r="X49" s="329">
        <v>5</v>
      </c>
      <c r="Y49" s="17" t="s">
        <v>695</v>
      </c>
      <c r="Z49" s="17">
        <v>235</v>
      </c>
      <c r="AA49" s="17">
        <v>221</v>
      </c>
      <c r="AB49" s="17">
        <f t="shared" si="1"/>
        <v>-14</v>
      </c>
      <c r="AC49" s="160">
        <f t="shared" si="2"/>
        <v>-5.957446808510639</v>
      </c>
      <c r="AD49" s="9"/>
      <c r="AE49" s="329">
        <v>5</v>
      </c>
      <c r="AF49" s="17" t="s">
        <v>695</v>
      </c>
      <c r="AG49" s="17">
        <v>230</v>
      </c>
      <c r="AH49" s="17">
        <v>216</v>
      </c>
      <c r="AI49" s="17">
        <v>-19</v>
      </c>
      <c r="AJ49" s="17">
        <v>-4.7</v>
      </c>
    </row>
    <row r="50" spans="1:36" ht="12.75">
      <c r="A50" s="9"/>
      <c r="B50" s="329">
        <v>6</v>
      </c>
      <c r="C50" s="17" t="s">
        <v>221</v>
      </c>
      <c r="D50" s="17">
        <v>583</v>
      </c>
      <c r="E50" s="17">
        <v>520</v>
      </c>
      <c r="F50" s="72">
        <v>-63</v>
      </c>
      <c r="G50" s="160">
        <v>-10.8</v>
      </c>
      <c r="I50" s="9"/>
      <c r="J50" s="329">
        <v>6</v>
      </c>
      <c r="K50" s="17" t="s">
        <v>221</v>
      </c>
      <c r="L50" s="17">
        <v>530</v>
      </c>
      <c r="M50" s="17">
        <v>466</v>
      </c>
      <c r="N50" s="72">
        <v>-64</v>
      </c>
      <c r="O50" s="160">
        <v>-12.1</v>
      </c>
      <c r="P50" s="9"/>
      <c r="Q50" s="329">
        <v>6</v>
      </c>
      <c r="R50" s="17" t="s">
        <v>221</v>
      </c>
      <c r="S50" s="17">
        <v>377</v>
      </c>
      <c r="T50" s="17">
        <v>334</v>
      </c>
      <c r="U50" s="72">
        <f t="shared" si="0"/>
        <v>-43</v>
      </c>
      <c r="V50" s="160">
        <f t="shared" si="5"/>
        <v>-11.405835543766578</v>
      </c>
      <c r="W50" s="9"/>
      <c r="X50" s="329">
        <v>6</v>
      </c>
      <c r="Y50" s="17" t="s">
        <v>221</v>
      </c>
      <c r="Z50" s="17">
        <v>343</v>
      </c>
      <c r="AA50" s="17">
        <v>328</v>
      </c>
      <c r="AB50" s="17">
        <f t="shared" si="1"/>
        <v>-15</v>
      </c>
      <c r="AC50" s="160">
        <f t="shared" si="2"/>
        <v>-4.373177842565598</v>
      </c>
      <c r="AD50" s="9"/>
      <c r="AE50" s="329">
        <v>6</v>
      </c>
      <c r="AF50" s="17" t="s">
        <v>221</v>
      </c>
      <c r="AG50" s="17">
        <v>408</v>
      </c>
      <c r="AH50" s="17">
        <v>389</v>
      </c>
      <c r="AI50" s="17">
        <v>-79</v>
      </c>
      <c r="AJ50" s="17">
        <v>-10.6</v>
      </c>
    </row>
    <row r="51" spans="1:36" ht="12.75">
      <c r="A51" s="9"/>
      <c r="B51" s="329">
        <v>7</v>
      </c>
      <c r="C51" s="17" t="s">
        <v>694</v>
      </c>
      <c r="D51" s="17">
        <v>882</v>
      </c>
      <c r="E51" s="17">
        <v>801</v>
      </c>
      <c r="F51" s="72">
        <v>-81</v>
      </c>
      <c r="G51" s="160">
        <v>-9.2</v>
      </c>
      <c r="I51" s="9"/>
      <c r="J51" s="329">
        <v>7</v>
      </c>
      <c r="K51" s="17" t="s">
        <v>694</v>
      </c>
      <c r="L51" s="17">
        <v>855</v>
      </c>
      <c r="M51" s="17">
        <v>771</v>
      </c>
      <c r="N51" s="72">
        <v>-84</v>
      </c>
      <c r="O51" s="160">
        <v>-9.8</v>
      </c>
      <c r="P51" s="9"/>
      <c r="Q51" s="329">
        <v>7</v>
      </c>
      <c r="R51" s="17" t="s">
        <v>694</v>
      </c>
      <c r="S51" s="17">
        <v>777</v>
      </c>
      <c r="T51" s="17">
        <v>686</v>
      </c>
      <c r="U51" s="72">
        <f t="shared" si="0"/>
        <v>-91</v>
      </c>
      <c r="V51" s="160">
        <f t="shared" si="5"/>
        <v>-11.711711711711711</v>
      </c>
      <c r="W51" s="9"/>
      <c r="X51" s="329">
        <v>7</v>
      </c>
      <c r="Y51" s="17" t="s">
        <v>694</v>
      </c>
      <c r="Z51" s="17">
        <v>802</v>
      </c>
      <c r="AA51" s="17">
        <v>728</v>
      </c>
      <c r="AB51" s="17">
        <f t="shared" si="1"/>
        <v>-74</v>
      </c>
      <c r="AC51" s="160">
        <f t="shared" si="2"/>
        <v>-9.226932668329177</v>
      </c>
      <c r="AD51" s="9"/>
      <c r="AE51" s="329">
        <v>7</v>
      </c>
      <c r="AF51" s="17" t="s">
        <v>694</v>
      </c>
      <c r="AG51" s="17">
        <v>745</v>
      </c>
      <c r="AH51" s="17">
        <v>666</v>
      </c>
      <c r="AI51" s="17">
        <v>-646</v>
      </c>
      <c r="AJ51" s="17">
        <v>-8.6</v>
      </c>
    </row>
    <row r="52" spans="1:36" ht="12.75">
      <c r="A52" s="9"/>
      <c r="B52" s="329"/>
      <c r="C52" s="17"/>
      <c r="D52" s="17"/>
      <c r="E52" s="17"/>
      <c r="F52" s="72"/>
      <c r="G52" s="160"/>
      <c r="I52" s="9"/>
      <c r="J52" s="329"/>
      <c r="K52" s="17"/>
      <c r="L52" s="17"/>
      <c r="M52" s="17"/>
      <c r="N52" s="72"/>
      <c r="O52" s="160"/>
      <c r="P52" s="9"/>
      <c r="Q52" s="329"/>
      <c r="R52" s="17"/>
      <c r="S52" s="17"/>
      <c r="T52" s="17"/>
      <c r="U52" s="72"/>
      <c r="V52" s="160"/>
      <c r="W52" s="10"/>
      <c r="X52" s="131"/>
      <c r="Y52" s="26"/>
      <c r="Z52" s="26">
        <v>7782</v>
      </c>
      <c r="AA52" s="26">
        <v>7012</v>
      </c>
      <c r="AB52" s="17">
        <f t="shared" si="1"/>
        <v>-770</v>
      </c>
      <c r="AC52" s="160">
        <f t="shared" si="2"/>
        <v>-9.894628630172193</v>
      </c>
      <c r="AD52" s="10"/>
      <c r="AE52" s="131"/>
      <c r="AF52" s="26"/>
      <c r="AG52" s="26"/>
      <c r="AH52" s="26"/>
      <c r="AI52" s="26"/>
      <c r="AJ52" s="26"/>
    </row>
    <row r="53" spans="1:37" ht="12.75">
      <c r="A53" s="1187" t="s">
        <v>738</v>
      </c>
      <c r="B53" s="1208"/>
      <c r="C53" s="1208"/>
      <c r="D53" s="67">
        <v>861591</v>
      </c>
      <c r="E53" s="67">
        <v>788355</v>
      </c>
      <c r="F53" s="12">
        <v>-73236</v>
      </c>
      <c r="G53" s="703">
        <v>-8.5</v>
      </c>
      <c r="I53" s="1187" t="s">
        <v>738</v>
      </c>
      <c r="J53" s="1208"/>
      <c r="K53" s="1208"/>
      <c r="L53" s="333">
        <v>830594</v>
      </c>
      <c r="M53" s="333">
        <v>746644</v>
      </c>
      <c r="N53" s="509">
        <v>-83950</v>
      </c>
      <c r="O53" s="511">
        <v>-10.1</v>
      </c>
      <c r="P53" s="1187" t="s">
        <v>738</v>
      </c>
      <c r="Q53" s="1208"/>
      <c r="R53" s="1208"/>
      <c r="S53" s="333">
        <v>739343</v>
      </c>
      <c r="T53" s="333">
        <v>666007</v>
      </c>
      <c r="U53" s="509">
        <f t="shared" si="0"/>
        <v>-73336</v>
      </c>
      <c r="V53" s="511">
        <f t="shared" si="5"/>
        <v>-9.91907680197148</v>
      </c>
      <c r="W53" s="1187" t="s">
        <v>738</v>
      </c>
      <c r="X53" s="1208"/>
      <c r="Y53" s="1208"/>
      <c r="Z53" s="333">
        <v>690587</v>
      </c>
      <c r="AA53" s="333">
        <v>624495</v>
      </c>
      <c r="AB53" s="344">
        <f t="shared" si="1"/>
        <v>-66092</v>
      </c>
      <c r="AC53" s="337">
        <f t="shared" si="2"/>
        <v>-9.570408941958073</v>
      </c>
      <c r="AD53" s="1187" t="s">
        <v>738</v>
      </c>
      <c r="AE53" s="1208"/>
      <c r="AF53" s="1208"/>
      <c r="AG53" s="132">
        <v>631757</v>
      </c>
      <c r="AH53" s="132">
        <v>578819</v>
      </c>
      <c r="AI53" s="132">
        <v>-52938</v>
      </c>
      <c r="AJ53" s="132">
        <v>-8.4</v>
      </c>
      <c r="AK53" s="16"/>
    </row>
    <row r="54" spans="1:37" ht="12.75">
      <c r="A54" s="16" t="s">
        <v>719</v>
      </c>
      <c r="B54" s="84"/>
      <c r="C54" s="16"/>
      <c r="D54" s="16"/>
      <c r="E54" s="16"/>
      <c r="F54" s="16"/>
      <c r="G54" s="27"/>
      <c r="I54" s="18" t="s">
        <v>719</v>
      </c>
      <c r="J54" s="84"/>
      <c r="K54" s="16"/>
      <c r="L54" s="16"/>
      <c r="M54" s="16"/>
      <c r="N54" s="16"/>
      <c r="O54" s="160"/>
      <c r="P54" s="18" t="s">
        <v>719</v>
      </c>
      <c r="Q54" s="84"/>
      <c r="R54" s="16"/>
      <c r="S54" s="16"/>
      <c r="T54" s="16"/>
      <c r="U54" s="16"/>
      <c r="V54" s="160"/>
      <c r="W54" s="16" t="s">
        <v>719</v>
      </c>
      <c r="X54" s="84"/>
      <c r="Y54" s="16"/>
      <c r="Z54" s="16"/>
      <c r="AA54" s="16"/>
      <c r="AB54" s="16"/>
      <c r="AC54" s="27"/>
      <c r="AD54" s="16" t="s">
        <v>719</v>
      </c>
      <c r="AE54" s="84"/>
      <c r="AF54" s="16"/>
      <c r="AG54" s="16"/>
      <c r="AH54" s="16"/>
      <c r="AI54" s="16"/>
      <c r="AJ54" s="16"/>
      <c r="AK54" s="16"/>
    </row>
    <row r="55" spans="1:37" ht="12.75">
      <c r="A55" s="1331" t="s">
        <v>913</v>
      </c>
      <c r="B55" s="1331"/>
      <c r="C55" s="1331"/>
      <c r="D55" s="392"/>
      <c r="E55" s="392"/>
      <c r="F55" s="392"/>
      <c r="G55" s="392"/>
      <c r="I55" s="1332" t="s">
        <v>912</v>
      </c>
      <c r="J55" s="1331"/>
      <c r="K55" s="1331"/>
      <c r="L55" s="392"/>
      <c r="M55" s="392"/>
      <c r="N55" s="392"/>
      <c r="O55" s="402"/>
      <c r="P55" s="1332" t="s">
        <v>912</v>
      </c>
      <c r="Q55" s="1331"/>
      <c r="R55" s="1331"/>
      <c r="S55" s="392"/>
      <c r="T55" s="392"/>
      <c r="U55" s="392"/>
      <c r="V55" s="402"/>
      <c r="W55" s="1331" t="s">
        <v>912</v>
      </c>
      <c r="X55" s="1331"/>
      <c r="Y55" s="1331"/>
      <c r="Z55" s="392"/>
      <c r="AA55" s="392"/>
      <c r="AB55" s="392"/>
      <c r="AC55" s="392"/>
      <c r="AD55" s="1331" t="s">
        <v>912</v>
      </c>
      <c r="AE55" s="1331"/>
      <c r="AF55" s="1331"/>
      <c r="AG55" s="392"/>
      <c r="AH55" s="392"/>
      <c r="AI55" s="392"/>
      <c r="AJ55" s="392"/>
      <c r="AK55" s="16"/>
    </row>
    <row r="56" spans="1:37" ht="26.25" customHeight="1">
      <c r="A56" s="1337" t="s">
        <v>89</v>
      </c>
      <c r="B56" s="1337"/>
      <c r="C56" s="1337"/>
      <c r="D56" s="1337"/>
      <c r="E56" s="1337"/>
      <c r="F56" s="1337"/>
      <c r="G56" s="1337"/>
      <c r="I56" s="1333" t="s">
        <v>1127</v>
      </c>
      <c r="J56" s="1334"/>
      <c r="K56" s="1334"/>
      <c r="L56" s="1334"/>
      <c r="M56" s="1334"/>
      <c r="N56" s="1334"/>
      <c r="O56" s="1335"/>
      <c r="P56" s="1333" t="s">
        <v>1127</v>
      </c>
      <c r="Q56" s="1334"/>
      <c r="R56" s="1334"/>
      <c r="S56" s="1334"/>
      <c r="T56" s="1334"/>
      <c r="U56" s="1334"/>
      <c r="V56" s="1335"/>
      <c r="W56" s="86"/>
      <c r="X56" s="84"/>
      <c r="Y56" s="16"/>
      <c r="Z56" s="16"/>
      <c r="AA56" s="16"/>
      <c r="AB56" s="16"/>
      <c r="AC56" s="16"/>
      <c r="AD56" s="86"/>
      <c r="AE56" s="84"/>
      <c r="AF56" s="16"/>
      <c r="AG56" s="16"/>
      <c r="AH56" s="86">
        <v>140</v>
      </c>
      <c r="AI56" s="16"/>
      <c r="AJ56" s="16"/>
      <c r="AK56" s="16"/>
    </row>
    <row r="57" spans="1:37" ht="42" customHeight="1">
      <c r="A57" s="1336" t="s">
        <v>82</v>
      </c>
      <c r="B57" s="1336"/>
      <c r="C57" s="1336"/>
      <c r="D57" s="1336"/>
      <c r="E57" s="1336"/>
      <c r="F57" s="1336"/>
      <c r="G57" s="1336"/>
      <c r="I57" s="86"/>
      <c r="J57" s="84"/>
      <c r="K57" s="16"/>
      <c r="L57" s="16"/>
      <c r="M57" s="16"/>
      <c r="N57" s="16"/>
      <c r="O57" s="16"/>
      <c r="P57" s="86"/>
      <c r="Q57" s="84"/>
      <c r="R57" s="16"/>
      <c r="S57" s="16"/>
      <c r="T57" s="16"/>
      <c r="U57" s="16"/>
      <c r="V57" s="16"/>
      <c r="W57" s="86"/>
      <c r="X57" s="84"/>
      <c r="Y57" s="16"/>
      <c r="Z57" s="16"/>
      <c r="AA57" s="86"/>
      <c r="AB57" s="16"/>
      <c r="AC57" s="16"/>
      <c r="AD57" s="86"/>
      <c r="AE57" s="84"/>
      <c r="AF57" s="16"/>
      <c r="AG57" s="16"/>
      <c r="AH57" s="16"/>
      <c r="AI57" s="16"/>
      <c r="AJ57" s="16"/>
      <c r="AK57" s="16"/>
    </row>
    <row r="58" spans="9:37" ht="12.75">
      <c r="I58" s="86"/>
      <c r="J58" s="84"/>
      <c r="K58" s="16"/>
      <c r="L58" s="16"/>
      <c r="M58" s="16"/>
      <c r="N58" s="16"/>
      <c r="O58" s="16"/>
      <c r="P58" s="86"/>
      <c r="Q58" s="84"/>
      <c r="R58" s="16"/>
      <c r="S58" s="16"/>
      <c r="T58" s="16"/>
      <c r="U58" s="16"/>
      <c r="V58" s="16"/>
      <c r="W58" s="86"/>
      <c r="X58" s="84"/>
      <c r="Y58" s="16" t="s">
        <v>937</v>
      </c>
      <c r="Z58" s="16"/>
      <c r="AA58" s="16"/>
      <c r="AB58" s="16"/>
      <c r="AC58" s="16"/>
      <c r="AD58" s="86"/>
      <c r="AE58" s="84"/>
      <c r="AF58" s="16" t="s">
        <v>937</v>
      </c>
      <c r="AG58" s="16"/>
      <c r="AH58" s="16"/>
      <c r="AI58" s="16"/>
      <c r="AJ58" s="16"/>
      <c r="AK58" s="16"/>
    </row>
    <row r="59" spans="9:37" ht="12.75">
      <c r="I59" s="86"/>
      <c r="J59" s="84"/>
      <c r="K59" s="16"/>
      <c r="L59" s="16"/>
      <c r="M59" s="16"/>
      <c r="N59" s="16"/>
      <c r="O59" s="16"/>
      <c r="P59" s="86"/>
      <c r="Q59" s="84"/>
      <c r="R59" s="16"/>
      <c r="S59" s="16"/>
      <c r="T59" s="16"/>
      <c r="U59" s="16"/>
      <c r="V59" s="16"/>
      <c r="W59" s="86"/>
      <c r="X59" s="84"/>
      <c r="Y59" s="16"/>
      <c r="Z59" s="16"/>
      <c r="AA59" s="16"/>
      <c r="AB59" s="16"/>
      <c r="AC59" s="16"/>
      <c r="AD59" s="86"/>
      <c r="AE59" s="84"/>
      <c r="AF59" s="16"/>
      <c r="AG59" s="16"/>
      <c r="AH59" s="16"/>
      <c r="AI59" s="16"/>
      <c r="AJ59" s="16"/>
      <c r="AK59" s="16"/>
    </row>
    <row r="60" spans="9:37" ht="12.75">
      <c r="I60" s="86"/>
      <c r="J60" s="84"/>
      <c r="K60" s="16"/>
      <c r="L60" s="16"/>
      <c r="M60" s="16"/>
      <c r="N60" s="16"/>
      <c r="O60" s="16"/>
      <c r="P60" s="86"/>
      <c r="Q60" s="84"/>
      <c r="R60" s="16"/>
      <c r="S60" s="16"/>
      <c r="T60" s="16"/>
      <c r="U60" s="16"/>
      <c r="V60" s="16"/>
      <c r="W60" s="86"/>
      <c r="X60" s="84"/>
      <c r="Y60" s="16"/>
      <c r="Z60" s="16"/>
      <c r="AA60" s="16"/>
      <c r="AB60" s="16"/>
      <c r="AC60" s="16"/>
      <c r="AD60" s="86"/>
      <c r="AE60" s="84"/>
      <c r="AF60" s="16"/>
      <c r="AG60" s="16"/>
      <c r="AH60" s="16"/>
      <c r="AI60" s="16"/>
      <c r="AJ60" s="16"/>
      <c r="AK60" s="16"/>
    </row>
    <row r="61" spans="9:37" ht="12.75">
      <c r="I61" s="86"/>
      <c r="J61" s="84"/>
      <c r="K61" s="16"/>
      <c r="L61" s="16"/>
      <c r="M61" s="16"/>
      <c r="N61" s="16"/>
      <c r="O61" s="16"/>
      <c r="P61" s="86"/>
      <c r="Q61" s="84"/>
      <c r="R61" s="16"/>
      <c r="S61" s="16"/>
      <c r="T61" s="16"/>
      <c r="U61" s="16"/>
      <c r="V61" s="16"/>
      <c r="W61" s="86"/>
      <c r="X61" s="84"/>
      <c r="Y61" s="16"/>
      <c r="Z61" s="16"/>
      <c r="AA61" s="16"/>
      <c r="AB61" s="16"/>
      <c r="AC61" s="16"/>
      <c r="AD61" s="86"/>
      <c r="AE61" s="84"/>
      <c r="AF61" s="16"/>
      <c r="AG61" s="16"/>
      <c r="AH61" s="16"/>
      <c r="AI61" s="16"/>
      <c r="AJ61" s="16"/>
      <c r="AK61" s="16"/>
    </row>
    <row r="62" spans="9:37" ht="12.75">
      <c r="I62" s="86"/>
      <c r="J62" s="84"/>
      <c r="K62" s="16"/>
      <c r="L62" s="16"/>
      <c r="M62" s="16"/>
      <c r="N62" s="16"/>
      <c r="O62" s="16"/>
      <c r="P62" s="86"/>
      <c r="Q62" s="84"/>
      <c r="R62" s="16"/>
      <c r="S62" s="16"/>
      <c r="T62" s="16"/>
      <c r="U62" s="16"/>
      <c r="V62" s="16"/>
      <c r="W62" s="86"/>
      <c r="X62" s="84"/>
      <c r="Y62" s="16"/>
      <c r="Z62" s="16"/>
      <c r="AA62" s="16"/>
      <c r="AB62" s="16"/>
      <c r="AC62" s="16"/>
      <c r="AD62" s="86"/>
      <c r="AE62" s="84"/>
      <c r="AF62" s="16"/>
      <c r="AG62" s="16"/>
      <c r="AH62" s="16"/>
      <c r="AI62" s="16"/>
      <c r="AJ62" s="16"/>
      <c r="AK62" s="16"/>
    </row>
    <row r="63" spans="9:37" ht="12.75">
      <c r="I63" s="86"/>
      <c r="J63" s="86"/>
      <c r="K63" s="16"/>
      <c r="L63" s="16"/>
      <c r="M63" s="16"/>
      <c r="N63" s="16"/>
      <c r="O63" s="16"/>
      <c r="P63" s="86"/>
      <c r="Q63" s="86"/>
      <c r="R63" s="16"/>
      <c r="S63" s="16"/>
      <c r="T63" s="16"/>
      <c r="U63" s="16"/>
      <c r="V63" s="16"/>
      <c r="W63" s="86"/>
      <c r="X63" s="86"/>
      <c r="Y63" s="16"/>
      <c r="Z63" s="16"/>
      <c r="AA63" s="16"/>
      <c r="AB63" s="16"/>
      <c r="AC63" s="16"/>
      <c r="AD63" s="86"/>
      <c r="AE63" s="86"/>
      <c r="AF63" s="16"/>
      <c r="AG63" s="16"/>
      <c r="AH63" s="16"/>
      <c r="AI63" s="16"/>
      <c r="AJ63" s="16"/>
      <c r="AK63" s="16"/>
    </row>
    <row r="64" spans="9:37" ht="12.75">
      <c r="I64" s="86"/>
      <c r="J64" s="84"/>
      <c r="K64" s="16"/>
      <c r="L64" s="16"/>
      <c r="M64" s="16"/>
      <c r="N64" s="16"/>
      <c r="O64" s="16"/>
      <c r="P64" s="86"/>
      <c r="Q64" s="84"/>
      <c r="R64" s="16"/>
      <c r="S64" s="16"/>
      <c r="T64" s="16"/>
      <c r="U64" s="16"/>
      <c r="V64" s="16"/>
      <c r="W64" s="86"/>
      <c r="X64" s="84"/>
      <c r="Y64" s="16"/>
      <c r="Z64" s="16"/>
      <c r="AA64" s="16"/>
      <c r="AB64" s="16"/>
      <c r="AC64" s="16"/>
      <c r="AD64" s="86"/>
      <c r="AE64" s="84"/>
      <c r="AF64" s="16"/>
      <c r="AG64" s="16"/>
      <c r="AH64" s="16"/>
      <c r="AI64" s="16"/>
      <c r="AJ64" s="16"/>
      <c r="AK64" s="16"/>
    </row>
    <row r="65" spans="9:37" ht="12.75">
      <c r="I65" s="86"/>
      <c r="J65" s="84"/>
      <c r="K65" s="16"/>
      <c r="L65" s="16"/>
      <c r="M65" s="16"/>
      <c r="N65" s="16"/>
      <c r="O65" s="16"/>
      <c r="P65" s="86"/>
      <c r="Q65" s="84"/>
      <c r="R65" s="16"/>
      <c r="S65" s="16"/>
      <c r="T65" s="16"/>
      <c r="U65" s="16"/>
      <c r="V65" s="16"/>
      <c r="W65" s="86"/>
      <c r="X65" s="84"/>
      <c r="Y65" s="16"/>
      <c r="Z65" s="16"/>
      <c r="AA65" s="16"/>
      <c r="AB65" s="16"/>
      <c r="AC65" s="16"/>
      <c r="AD65" s="86"/>
      <c r="AE65" s="84"/>
      <c r="AF65" s="16"/>
      <c r="AG65" s="16"/>
      <c r="AH65" s="16"/>
      <c r="AI65" s="16"/>
      <c r="AJ65" s="16"/>
      <c r="AK65" s="16"/>
    </row>
    <row r="66" spans="9:31" ht="12.75">
      <c r="I66" s="86"/>
      <c r="J66" s="84"/>
      <c r="P66" s="86"/>
      <c r="Q66" s="84"/>
      <c r="W66" s="86"/>
      <c r="X66" s="84"/>
      <c r="AD66" s="86"/>
      <c r="AE66" s="84"/>
    </row>
    <row r="67" spans="9:31" ht="12.75">
      <c r="I67" s="86"/>
      <c r="J67" s="84"/>
      <c r="P67" s="86"/>
      <c r="Q67" s="84"/>
      <c r="W67" s="86"/>
      <c r="X67" s="84"/>
      <c r="AD67" s="86"/>
      <c r="AE67" s="84"/>
    </row>
    <row r="68" spans="9:31" ht="12.75">
      <c r="I68" s="86"/>
      <c r="J68" s="86"/>
      <c r="P68" s="86"/>
      <c r="Q68" s="86"/>
      <c r="W68" s="86"/>
      <c r="X68" s="86"/>
      <c r="AD68" s="86"/>
      <c r="AE68" s="86"/>
    </row>
    <row r="69" spans="9:31" ht="12.75">
      <c r="I69" s="16"/>
      <c r="J69" s="16"/>
      <c r="P69" s="16"/>
      <c r="Q69" s="16"/>
      <c r="W69" s="16"/>
      <c r="X69" s="16"/>
      <c r="AD69" s="16"/>
      <c r="AE69" s="16"/>
    </row>
    <row r="70" spans="9:31" ht="12.75">
      <c r="I70" s="16"/>
      <c r="J70" s="16"/>
      <c r="P70" s="16"/>
      <c r="Q70" s="16"/>
      <c r="W70" s="16"/>
      <c r="X70" s="16"/>
      <c r="AD70" s="16"/>
      <c r="AE70" s="16"/>
    </row>
    <row r="71" spans="9:31" ht="12.75">
      <c r="I71" s="16"/>
      <c r="J71" s="16"/>
      <c r="P71" s="16"/>
      <c r="Q71" s="16"/>
      <c r="W71" s="16"/>
      <c r="X71" s="16"/>
      <c r="AD71" s="16"/>
      <c r="AE71" s="16"/>
    </row>
    <row r="72" spans="9:31" ht="12.75">
      <c r="I72" s="16"/>
      <c r="J72" s="16"/>
      <c r="P72" s="16"/>
      <c r="Q72" s="16"/>
      <c r="W72" s="16"/>
      <c r="X72" s="16"/>
      <c r="AD72" s="16"/>
      <c r="AE72" s="16"/>
    </row>
    <row r="73" spans="9:31" ht="12.75">
      <c r="I73" s="16"/>
      <c r="J73" s="16"/>
      <c r="P73" s="16"/>
      <c r="Q73" s="16"/>
      <c r="W73" s="16"/>
      <c r="X73" s="16"/>
      <c r="AD73" s="16"/>
      <c r="AE73" s="16"/>
    </row>
    <row r="74" spans="9:31" ht="12.75">
      <c r="I74" s="16"/>
      <c r="J74" s="16"/>
      <c r="P74" s="16"/>
      <c r="Q74" s="16"/>
      <c r="W74" s="16"/>
      <c r="X74" s="16"/>
      <c r="AD74" s="16"/>
      <c r="AE74" s="16"/>
    </row>
    <row r="75" spans="9:31" ht="12.75">
      <c r="I75" s="16"/>
      <c r="J75" s="16"/>
      <c r="P75" s="16"/>
      <c r="Q75" s="16"/>
      <c r="W75" s="16"/>
      <c r="X75" s="16"/>
      <c r="AD75" s="16"/>
      <c r="AE75" s="16"/>
    </row>
    <row r="76" spans="9:31" ht="12.75">
      <c r="I76" s="16"/>
      <c r="J76" s="16"/>
      <c r="P76" s="16"/>
      <c r="Q76" s="16"/>
      <c r="W76" s="16"/>
      <c r="X76" s="16"/>
      <c r="AD76" s="16"/>
      <c r="AE76" s="16"/>
    </row>
    <row r="77" spans="9:31" ht="12.75">
      <c r="I77" s="16"/>
      <c r="J77" s="16"/>
      <c r="P77" s="16"/>
      <c r="Q77" s="16"/>
      <c r="W77" s="16"/>
      <c r="X77" s="16"/>
      <c r="AD77" s="16"/>
      <c r="AE77" s="16"/>
    </row>
    <row r="78" spans="9:31" ht="12.75">
      <c r="I78" s="16"/>
      <c r="J78" s="16"/>
      <c r="P78" s="16"/>
      <c r="Q78" s="16"/>
      <c r="W78" s="16"/>
      <c r="X78" s="16"/>
      <c r="AD78" s="16"/>
      <c r="AE78" s="16"/>
    </row>
    <row r="79" spans="9:31" ht="12.75">
      <c r="I79" s="16"/>
      <c r="J79" s="16"/>
      <c r="P79" s="16"/>
      <c r="Q79" s="16"/>
      <c r="W79" s="16"/>
      <c r="X79" s="16"/>
      <c r="AD79" s="16"/>
      <c r="AE79" s="16"/>
    </row>
    <row r="80" spans="9:31" ht="12.75">
      <c r="I80" s="16"/>
      <c r="J80" s="16"/>
      <c r="P80" s="16"/>
      <c r="Q80" s="16"/>
      <c r="W80" s="16"/>
      <c r="X80" s="16"/>
      <c r="AD80" s="16"/>
      <c r="AE80" s="16"/>
    </row>
    <row r="81" spans="9:31" ht="12.75">
      <c r="I81" s="16"/>
      <c r="J81" s="16"/>
      <c r="P81" s="16"/>
      <c r="Q81" s="16"/>
      <c r="W81" s="16"/>
      <c r="X81" s="16"/>
      <c r="AD81" s="16"/>
      <c r="AE81" s="16"/>
    </row>
    <row r="82" spans="9:31" ht="12.75">
      <c r="I82" s="16"/>
      <c r="J82" s="16"/>
      <c r="P82" s="16"/>
      <c r="Q82" s="16"/>
      <c r="W82" s="16"/>
      <c r="X82" s="16"/>
      <c r="AD82" s="16"/>
      <c r="AE82" s="16"/>
    </row>
    <row r="83" spans="9:31" ht="12.75">
      <c r="I83" s="16"/>
      <c r="J83" s="16"/>
      <c r="P83" s="16"/>
      <c r="Q83" s="16"/>
      <c r="W83" s="16"/>
      <c r="X83" s="16"/>
      <c r="AD83" s="16"/>
      <c r="AE83" s="16"/>
    </row>
    <row r="84" spans="9:31" ht="12.75">
      <c r="I84" s="16"/>
      <c r="J84" s="16"/>
      <c r="P84" s="16"/>
      <c r="Q84" s="16"/>
      <c r="W84" s="16"/>
      <c r="X84" s="16"/>
      <c r="AD84" s="16"/>
      <c r="AE84" s="16"/>
    </row>
    <row r="85" spans="9:31" ht="12.75">
      <c r="I85" s="16"/>
      <c r="J85" s="16"/>
      <c r="P85" s="16"/>
      <c r="Q85" s="16"/>
      <c r="W85" s="16"/>
      <c r="X85" s="16"/>
      <c r="AD85" s="16"/>
      <c r="AE85" s="16"/>
    </row>
    <row r="86" spans="9:31" ht="12.75">
      <c r="I86" s="16"/>
      <c r="J86" s="16"/>
      <c r="P86" s="16"/>
      <c r="Q86" s="16"/>
      <c r="W86" s="16"/>
      <c r="X86" s="16"/>
      <c r="AD86" s="16"/>
      <c r="AE86" s="16"/>
    </row>
    <row r="87" spans="9:31" ht="12.75">
      <c r="I87" s="16"/>
      <c r="J87" s="16"/>
      <c r="P87" s="16"/>
      <c r="Q87" s="16"/>
      <c r="W87" s="16"/>
      <c r="X87" s="16"/>
      <c r="AD87" s="16"/>
      <c r="AE87" s="16"/>
    </row>
    <row r="88" spans="9:31" ht="12.75">
      <c r="I88" s="16"/>
      <c r="J88" s="16"/>
      <c r="P88" s="16"/>
      <c r="Q88" s="16"/>
      <c r="W88" s="16"/>
      <c r="X88" s="16"/>
      <c r="AD88" s="16"/>
      <c r="AE88" s="16"/>
    </row>
    <row r="89" spans="9:31" ht="12.75">
      <c r="I89" s="16"/>
      <c r="J89" s="16"/>
      <c r="P89" s="16"/>
      <c r="Q89" s="16"/>
      <c r="W89" s="16"/>
      <c r="X89" s="16"/>
      <c r="AD89" s="16"/>
      <c r="AE89" s="16"/>
    </row>
    <row r="90" spans="9:31" ht="12.75">
      <c r="I90" s="16"/>
      <c r="J90" s="16"/>
      <c r="P90" s="16"/>
      <c r="Q90" s="16"/>
      <c r="W90" s="16"/>
      <c r="X90" s="16"/>
      <c r="AD90" s="16"/>
      <c r="AE90" s="16"/>
    </row>
    <row r="91" spans="9:31" ht="12.75">
      <c r="I91" s="16"/>
      <c r="J91" s="16"/>
      <c r="P91" s="16"/>
      <c r="Q91" s="16"/>
      <c r="W91" s="16"/>
      <c r="X91" s="16"/>
      <c r="AD91" s="16"/>
      <c r="AE91" s="16"/>
    </row>
  </sheetData>
  <sheetProtection/>
  <mergeCells count="44">
    <mergeCell ref="A57:G57"/>
    <mergeCell ref="B6:C6"/>
    <mergeCell ref="A53:C53"/>
    <mergeCell ref="A55:C55"/>
    <mergeCell ref="A56:G56"/>
    <mergeCell ref="I53:K53"/>
    <mergeCell ref="I55:K55"/>
    <mergeCell ref="I56:O56"/>
    <mergeCell ref="A1:G1"/>
    <mergeCell ref="A2:G2"/>
    <mergeCell ref="A3:A4"/>
    <mergeCell ref="B3:C4"/>
    <mergeCell ref="D3:G3"/>
    <mergeCell ref="I1:O1"/>
    <mergeCell ref="I2:O2"/>
    <mergeCell ref="I3:I4"/>
    <mergeCell ref="J3:K4"/>
    <mergeCell ref="L3:O3"/>
    <mergeCell ref="J6:K6"/>
    <mergeCell ref="P53:R53"/>
    <mergeCell ref="P55:R55"/>
    <mergeCell ref="P56:V56"/>
    <mergeCell ref="P1:V1"/>
    <mergeCell ref="P2:V2"/>
    <mergeCell ref="P3:P4"/>
    <mergeCell ref="Q3:R4"/>
    <mergeCell ref="S3:V3"/>
    <mergeCell ref="Q6:R6"/>
    <mergeCell ref="AD53:AF53"/>
    <mergeCell ref="W55:Y55"/>
    <mergeCell ref="X3:Y4"/>
    <mergeCell ref="W53:Y53"/>
    <mergeCell ref="W3:W4"/>
    <mergeCell ref="X6:Y6"/>
    <mergeCell ref="Z3:AC3"/>
    <mergeCell ref="AD55:AF55"/>
    <mergeCell ref="AE6:AF6"/>
    <mergeCell ref="AE1:AJ1"/>
    <mergeCell ref="W2:AC2"/>
    <mergeCell ref="AG2:AM2"/>
    <mergeCell ref="AD3:AD4"/>
    <mergeCell ref="AE3:AF4"/>
    <mergeCell ref="AG3:AJ3"/>
    <mergeCell ref="W1:AC1"/>
  </mergeCells>
  <printOptions horizontalCentered="1"/>
  <pageMargins left="0.551181102362205" right="0.551181102362205" top="0.56" bottom="0.484251969" header="0.27" footer="0.511811023622047"/>
  <pageSetup horizontalDpi="600" verticalDpi="600" orientation="portrait" paperSize="9" scale="92" r:id="rId1"/>
  <headerFooter alignWithMargins="0">
    <oddHeader>&amp;LENERGY</oddHeader>
    <oddFooter>&amp;C107
</oddFooter>
  </headerFooter>
  <colBreaks count="5" manualBreakCount="5">
    <brk id="8" max="57" man="1"/>
    <brk id="15" max="56" man="1"/>
    <brk id="22" max="57" man="1"/>
    <brk id="29" max="55" man="1"/>
    <brk id="36" max="54" man="1"/>
  </colBreaks>
</worksheet>
</file>

<file path=xl/worksheets/sheet32.xml><?xml version="1.0" encoding="utf-8"?>
<worksheet xmlns="http://schemas.openxmlformats.org/spreadsheetml/2006/main" xmlns:r="http://schemas.openxmlformats.org/officeDocument/2006/relationships">
  <dimension ref="A1:Z35"/>
  <sheetViews>
    <sheetView view="pageBreakPreview" zoomScale="60" zoomScalePageLayoutView="0" workbookViewId="0" topLeftCell="A1">
      <selection activeCell="A1" sqref="A1:I1"/>
    </sheetView>
  </sheetViews>
  <sheetFormatPr defaultColWidth="9.57421875" defaultRowHeight="12.75"/>
  <cols>
    <col min="1" max="1" width="4.421875" style="0" customWidth="1"/>
    <col min="2" max="2" width="11.8515625" style="0" customWidth="1"/>
    <col min="3" max="3" width="8.8515625" style="0" customWidth="1"/>
    <col min="4" max="4" width="10.00390625" style="0" customWidth="1"/>
    <col min="5" max="5" width="9.7109375" style="0" customWidth="1"/>
    <col min="6" max="6" width="9.28125" style="0" customWidth="1"/>
    <col min="7" max="7" width="9.8515625" style="0" customWidth="1"/>
    <col min="8" max="9" width="9.7109375" style="0" customWidth="1"/>
  </cols>
  <sheetData>
    <row r="1" spans="1:13" ht="15">
      <c r="A1" s="1121" t="s">
        <v>267</v>
      </c>
      <c r="B1" s="1121"/>
      <c r="C1" s="1121"/>
      <c r="D1" s="1121"/>
      <c r="E1" s="1121"/>
      <c r="F1" s="1121"/>
      <c r="G1" s="1121"/>
      <c r="H1" s="1121"/>
      <c r="I1" s="1121"/>
      <c r="M1">
        <v>1</v>
      </c>
    </row>
    <row r="2" spans="3:9" ht="15.75">
      <c r="C2" s="11"/>
      <c r="F2" s="1234" t="s">
        <v>797</v>
      </c>
      <c r="G2" s="1234"/>
      <c r="H2" s="1234"/>
      <c r="I2" s="1234"/>
    </row>
    <row r="3" spans="1:26" ht="12.75">
      <c r="A3" s="1123" t="s">
        <v>804</v>
      </c>
      <c r="B3" s="120" t="s">
        <v>712</v>
      </c>
      <c r="C3" s="77" t="s">
        <v>228</v>
      </c>
      <c r="D3" s="90" t="s">
        <v>229</v>
      </c>
      <c r="E3" s="77" t="s">
        <v>713</v>
      </c>
      <c r="F3" s="90" t="s">
        <v>230</v>
      </c>
      <c r="G3" s="77" t="s">
        <v>231</v>
      </c>
      <c r="H3" s="118" t="s">
        <v>844</v>
      </c>
      <c r="I3" s="118" t="s">
        <v>213</v>
      </c>
      <c r="N3" s="16"/>
      <c r="O3" s="16"/>
      <c r="P3" s="16"/>
      <c r="Q3" s="16"/>
      <c r="R3" s="16"/>
      <c r="S3" s="16"/>
      <c r="T3" s="16"/>
      <c r="U3" s="16"/>
      <c r="V3" s="16"/>
      <c r="W3" s="16"/>
      <c r="X3" s="16"/>
      <c r="Y3" s="16"/>
      <c r="Z3" s="16"/>
    </row>
    <row r="4" spans="1:26" ht="12.75">
      <c r="A4" s="1124"/>
      <c r="B4" s="83"/>
      <c r="C4" s="166" t="s">
        <v>1131</v>
      </c>
      <c r="D4" s="117" t="s">
        <v>852</v>
      </c>
      <c r="E4" s="166" t="s">
        <v>853</v>
      </c>
      <c r="F4" s="117" t="s">
        <v>1129</v>
      </c>
      <c r="G4" s="166"/>
      <c r="H4" s="164"/>
      <c r="I4" s="164"/>
      <c r="N4" s="7"/>
      <c r="O4" s="16"/>
      <c r="P4" s="16"/>
      <c r="Q4" s="16"/>
      <c r="R4" s="16"/>
      <c r="S4" s="16"/>
      <c r="T4" s="7"/>
      <c r="U4" s="16"/>
      <c r="V4" s="7"/>
      <c r="W4" s="16"/>
      <c r="X4" s="16"/>
      <c r="Y4" s="7"/>
      <c r="Z4" s="16"/>
    </row>
    <row r="5" spans="1:26" ht="12.75">
      <c r="A5" s="77">
        <v>1</v>
      </c>
      <c r="B5" s="77">
        <v>2</v>
      </c>
      <c r="C5" s="120">
        <v>3</v>
      </c>
      <c r="D5" s="77">
        <v>4</v>
      </c>
      <c r="E5" s="120">
        <v>5</v>
      </c>
      <c r="F5" s="77">
        <v>6</v>
      </c>
      <c r="G5" s="120">
        <v>7</v>
      </c>
      <c r="H5" s="77">
        <v>8</v>
      </c>
      <c r="I5" s="77">
        <v>9</v>
      </c>
      <c r="N5" s="7"/>
      <c r="O5" s="16"/>
      <c r="P5" s="16"/>
      <c r="Q5" s="16"/>
      <c r="R5" s="16"/>
      <c r="S5" s="16"/>
      <c r="T5" s="7"/>
      <c r="U5" s="16"/>
      <c r="V5" s="7"/>
      <c r="W5" s="16"/>
      <c r="X5" s="16"/>
      <c r="Y5" s="7"/>
      <c r="Z5" s="16"/>
    </row>
    <row r="6" spans="1:26" ht="12.75">
      <c r="A6" s="341"/>
      <c r="B6" s="30"/>
      <c r="C6" s="19"/>
      <c r="D6" s="19"/>
      <c r="E6" s="19"/>
      <c r="F6" s="19"/>
      <c r="G6" s="19"/>
      <c r="H6" s="19"/>
      <c r="I6" s="19"/>
      <c r="N6" s="7"/>
      <c r="O6" s="16"/>
      <c r="P6" s="16"/>
      <c r="Q6" s="16"/>
      <c r="R6" s="16"/>
      <c r="S6" s="16"/>
      <c r="T6" s="7"/>
      <c r="U6" s="16"/>
      <c r="V6" s="7"/>
      <c r="W6" s="16"/>
      <c r="X6" s="16"/>
      <c r="Y6" s="7"/>
      <c r="Z6" s="16"/>
    </row>
    <row r="7" spans="1:26" ht="12.75">
      <c r="A7" s="9">
        <v>1</v>
      </c>
      <c r="B7" s="17" t="s">
        <v>698</v>
      </c>
      <c r="C7" s="17">
        <v>46541.8</v>
      </c>
      <c r="D7" s="17">
        <v>60713.8</v>
      </c>
      <c r="E7" s="160">
        <v>61.5</v>
      </c>
      <c r="F7" s="160">
        <v>522</v>
      </c>
      <c r="G7" s="160">
        <v>3001.3</v>
      </c>
      <c r="H7" s="332" t="s">
        <v>784</v>
      </c>
      <c r="I7" s="160">
        <f aca="true" t="shared" si="0" ref="I7:I15">SUM(C7:G7)</f>
        <v>110840.40000000001</v>
      </c>
      <c r="N7" s="7"/>
      <c r="O7" s="16"/>
      <c r="P7" s="16"/>
      <c r="Q7" s="16"/>
      <c r="R7" s="16"/>
      <c r="S7" s="16"/>
      <c r="T7" s="7"/>
      <c r="U7" s="16"/>
      <c r="V7" s="7"/>
      <c r="W7" s="16"/>
      <c r="X7" s="16"/>
      <c r="Y7" s="7"/>
      <c r="Z7" s="16"/>
    </row>
    <row r="8" spans="1:26" ht="12.75">
      <c r="A8" s="9">
        <v>2</v>
      </c>
      <c r="B8" s="17" t="s">
        <v>706</v>
      </c>
      <c r="C8" s="17">
        <v>51020.6</v>
      </c>
      <c r="D8" s="17">
        <v>112540.1</v>
      </c>
      <c r="E8" s="160">
        <v>50.6</v>
      </c>
      <c r="F8" s="160">
        <v>1756.9</v>
      </c>
      <c r="G8" s="160">
        <v>4981.9</v>
      </c>
      <c r="H8" s="332" t="s">
        <v>784</v>
      </c>
      <c r="I8" s="160">
        <f t="shared" si="0"/>
        <v>170350.1</v>
      </c>
      <c r="N8" s="7"/>
      <c r="O8" s="16"/>
      <c r="P8" s="16"/>
      <c r="Q8" s="16"/>
      <c r="R8" s="16"/>
      <c r="S8" s="16"/>
      <c r="T8" s="7"/>
      <c r="U8" s="16"/>
      <c r="V8" s="7"/>
      <c r="W8" s="16"/>
      <c r="X8" s="16"/>
      <c r="Y8" s="7"/>
      <c r="Z8" s="16"/>
    </row>
    <row r="9" spans="1:15" ht="15.75">
      <c r="A9" s="9">
        <v>3</v>
      </c>
      <c r="B9" s="17" t="s">
        <v>699</v>
      </c>
      <c r="C9" s="17">
        <v>71641.3</v>
      </c>
      <c r="D9" s="17">
        <v>178321.7</v>
      </c>
      <c r="E9" s="160">
        <v>111.3</v>
      </c>
      <c r="F9" s="160">
        <v>8113.2</v>
      </c>
      <c r="G9" s="160">
        <v>6141.1</v>
      </c>
      <c r="H9" s="332" t="s">
        <v>784</v>
      </c>
      <c r="I9" s="160">
        <f t="shared" si="0"/>
        <v>264328.6</v>
      </c>
      <c r="N9" s="11"/>
      <c r="O9" s="11"/>
    </row>
    <row r="10" spans="1:9" ht="12.75">
      <c r="A10" s="9">
        <v>4</v>
      </c>
      <c r="B10" s="17" t="s">
        <v>700</v>
      </c>
      <c r="C10" s="17">
        <v>72757.1</v>
      </c>
      <c r="D10" s="17">
        <v>197163.2</v>
      </c>
      <c r="E10" s="160">
        <v>134</v>
      </c>
      <c r="F10" s="160">
        <v>11450</v>
      </c>
      <c r="G10" s="160">
        <v>5524.4</v>
      </c>
      <c r="H10" s="332" t="s">
        <v>784</v>
      </c>
      <c r="I10" s="160">
        <f t="shared" si="0"/>
        <v>287028.70000000007</v>
      </c>
    </row>
    <row r="11" spans="1:9" ht="12.75">
      <c r="A11" s="9">
        <v>5</v>
      </c>
      <c r="B11" s="17" t="s">
        <v>701</v>
      </c>
      <c r="C11" s="17">
        <v>69869.2</v>
      </c>
      <c r="D11" s="17">
        <v>211123.5</v>
      </c>
      <c r="E11" s="160">
        <v>162.3</v>
      </c>
      <c r="F11" s="160">
        <v>13480.4</v>
      </c>
      <c r="G11" s="160">
        <v>6726.3</v>
      </c>
      <c r="H11" s="332" t="s">
        <v>784</v>
      </c>
      <c r="I11" s="160">
        <f t="shared" si="0"/>
        <v>301361.7</v>
      </c>
    </row>
    <row r="12" spans="1:9" ht="12.75">
      <c r="A12" s="9">
        <v>6</v>
      </c>
      <c r="B12" s="17" t="s">
        <v>702</v>
      </c>
      <c r="C12" s="17">
        <v>70462.7</v>
      </c>
      <c r="D12" s="17">
        <v>233150.7</v>
      </c>
      <c r="E12" s="160">
        <v>310.9</v>
      </c>
      <c r="F12" s="160">
        <v>14727.6</v>
      </c>
      <c r="G12" s="160">
        <v>5397.7</v>
      </c>
      <c r="H12" s="332" t="s">
        <v>784</v>
      </c>
      <c r="I12" s="160">
        <f t="shared" si="0"/>
        <v>324049.60000000003</v>
      </c>
    </row>
    <row r="13" spans="1:9" ht="12.75">
      <c r="A13" s="9">
        <v>7</v>
      </c>
      <c r="B13" s="17" t="s">
        <v>703</v>
      </c>
      <c r="C13" s="160">
        <v>82712</v>
      </c>
      <c r="D13" s="17">
        <v>243110.2</v>
      </c>
      <c r="E13" s="160">
        <v>545.2</v>
      </c>
      <c r="F13" s="160">
        <v>18474.8</v>
      </c>
      <c r="G13" s="160">
        <v>5648.2</v>
      </c>
      <c r="H13" s="332" t="s">
        <v>784</v>
      </c>
      <c r="I13" s="160">
        <f t="shared" si="0"/>
        <v>350490.4</v>
      </c>
    </row>
    <row r="14" spans="1:9" ht="12.75">
      <c r="A14" s="9">
        <v>8</v>
      </c>
      <c r="B14" s="17" t="s">
        <v>718</v>
      </c>
      <c r="C14" s="17">
        <v>72759.2</v>
      </c>
      <c r="D14" s="17">
        <v>273743.5</v>
      </c>
      <c r="E14" s="160">
        <v>714.4</v>
      </c>
      <c r="F14" s="160">
        <v>24858.4</v>
      </c>
      <c r="G14" s="160">
        <v>7981.7</v>
      </c>
      <c r="H14" s="332" t="s">
        <v>784</v>
      </c>
      <c r="I14" s="160">
        <f t="shared" si="0"/>
        <v>380057.20000000007</v>
      </c>
    </row>
    <row r="15" spans="1:9" ht="12.75">
      <c r="A15" s="9">
        <v>9</v>
      </c>
      <c r="B15" s="17" t="s">
        <v>710</v>
      </c>
      <c r="C15" s="17">
        <v>68900.8</v>
      </c>
      <c r="D15" s="17">
        <v>289378.3</v>
      </c>
      <c r="E15" s="160">
        <v>1554.3</v>
      </c>
      <c r="F15" s="160">
        <v>26984.9</v>
      </c>
      <c r="G15" s="160">
        <v>9071.1</v>
      </c>
      <c r="H15" s="332" t="s">
        <v>784</v>
      </c>
      <c r="I15" s="160">
        <f t="shared" si="0"/>
        <v>395889.39999999997</v>
      </c>
    </row>
    <row r="16" spans="1:9" ht="12.75">
      <c r="A16" s="9">
        <v>10</v>
      </c>
      <c r="B16" s="17" t="s">
        <v>723</v>
      </c>
      <c r="C16" s="17">
        <v>74581.7</v>
      </c>
      <c r="D16" s="17">
        <v>300730.5</v>
      </c>
      <c r="E16" s="160">
        <v>1929.3</v>
      </c>
      <c r="F16" s="162">
        <v>34423.2</v>
      </c>
      <c r="G16" s="162">
        <v>10082.6</v>
      </c>
      <c r="H16" s="332" t="s">
        <v>784</v>
      </c>
      <c r="I16" s="162">
        <v>421747.3</v>
      </c>
    </row>
    <row r="17" spans="1:9" ht="12.75">
      <c r="A17" s="9">
        <v>11</v>
      </c>
      <c r="B17" s="17" t="s">
        <v>727</v>
      </c>
      <c r="C17" s="160">
        <v>82690</v>
      </c>
      <c r="D17" s="162">
        <v>308056</v>
      </c>
      <c r="E17" s="160">
        <v>2136</v>
      </c>
      <c r="F17" s="162">
        <v>43480</v>
      </c>
      <c r="G17" s="162">
        <v>12015</v>
      </c>
      <c r="H17" s="162">
        <v>353662</v>
      </c>
      <c r="I17" s="162">
        <v>448367</v>
      </c>
    </row>
    <row r="18" spans="1:9" ht="12.75">
      <c r="A18" s="9">
        <v>12</v>
      </c>
      <c r="B18" s="17" t="s">
        <v>794</v>
      </c>
      <c r="C18" s="160">
        <v>80637</v>
      </c>
      <c r="D18" s="162">
        <v>377814</v>
      </c>
      <c r="E18" s="160">
        <v>3989</v>
      </c>
      <c r="F18" s="162">
        <v>49773</v>
      </c>
      <c r="G18" s="162">
        <v>13267</v>
      </c>
      <c r="H18" s="162">
        <v>386776</v>
      </c>
      <c r="I18" s="160">
        <v>480680</v>
      </c>
    </row>
    <row r="19" spans="1:9" ht="12.75">
      <c r="A19" s="9">
        <v>13</v>
      </c>
      <c r="B19" s="322" t="s">
        <v>822</v>
      </c>
      <c r="C19" s="160">
        <v>74481</v>
      </c>
      <c r="D19" s="162">
        <v>357006</v>
      </c>
      <c r="E19" s="160">
        <v>3822</v>
      </c>
      <c r="F19" s="162">
        <v>48311</v>
      </c>
      <c r="G19" s="162">
        <v>16928</v>
      </c>
      <c r="H19" s="162">
        <v>408139</v>
      </c>
      <c r="I19" s="160">
        <v>499548</v>
      </c>
    </row>
    <row r="20" spans="1:9" ht="12.75">
      <c r="A20" s="9">
        <v>14</v>
      </c>
      <c r="B20" s="322" t="s">
        <v>832</v>
      </c>
      <c r="C20" s="160">
        <v>73579.9</v>
      </c>
      <c r="D20" s="160">
        <v>370883.5</v>
      </c>
      <c r="E20" s="160">
        <v>6402.7</v>
      </c>
      <c r="F20" s="162">
        <v>47098.6</v>
      </c>
      <c r="G20" s="162">
        <v>19474.6</v>
      </c>
      <c r="H20" s="162">
        <v>424385.8</v>
      </c>
      <c r="I20" s="160">
        <v>517439.2</v>
      </c>
    </row>
    <row r="21" spans="1:9" ht="12.75">
      <c r="A21" s="9">
        <v>15</v>
      </c>
      <c r="B21" s="17" t="s">
        <v>866</v>
      </c>
      <c r="C21" s="160">
        <v>64014</v>
      </c>
      <c r="D21" s="17">
        <v>389550.3</v>
      </c>
      <c r="E21" s="160">
        <v>7052.4</v>
      </c>
      <c r="F21" s="160">
        <v>52686.6</v>
      </c>
      <c r="G21" s="160">
        <v>19390</v>
      </c>
      <c r="H21" s="160">
        <v>449289.3</v>
      </c>
      <c r="I21" s="160">
        <v>532693.3</v>
      </c>
    </row>
    <row r="22" spans="1:9" ht="12.75">
      <c r="A22" s="9">
        <v>16</v>
      </c>
      <c r="B22" s="17" t="s">
        <v>886</v>
      </c>
      <c r="C22" s="160">
        <v>75242.5</v>
      </c>
      <c r="D22" s="17">
        <v>407283.8</v>
      </c>
      <c r="E22" s="160">
        <v>6867</v>
      </c>
      <c r="F22" s="160">
        <v>57928.4</v>
      </c>
      <c r="G22" s="160">
        <v>17780</v>
      </c>
      <c r="H22" s="160">
        <v>472079.2</v>
      </c>
      <c r="I22" s="160">
        <v>565101.7</v>
      </c>
    </row>
    <row r="23" spans="1:9" ht="12.75">
      <c r="A23" s="9">
        <v>17</v>
      </c>
      <c r="B23" s="445" t="s">
        <v>897</v>
      </c>
      <c r="C23" s="160">
        <v>84495.3</v>
      </c>
      <c r="D23" s="162">
        <v>424083.2</v>
      </c>
      <c r="E23" s="160">
        <v>2518.7</v>
      </c>
      <c r="F23" s="160">
        <v>59473.6</v>
      </c>
      <c r="G23" s="160">
        <v>16845.3</v>
      </c>
      <c r="H23" s="160">
        <v>486075.5</v>
      </c>
      <c r="I23" s="160">
        <v>587416.1</v>
      </c>
    </row>
    <row r="24" spans="1:9" ht="12.75">
      <c r="A24" s="9">
        <v>18</v>
      </c>
      <c r="B24" s="445" t="s">
        <v>914</v>
      </c>
      <c r="C24" s="160">
        <v>103057.3</v>
      </c>
      <c r="D24" s="162">
        <v>435096.6</v>
      </c>
      <c r="E24" s="160">
        <v>1987.7</v>
      </c>
      <c r="F24" s="160">
        <v>60128</v>
      </c>
      <c r="G24" s="160">
        <v>17238.9</v>
      </c>
      <c r="H24" s="160">
        <v>497214.3</v>
      </c>
      <c r="I24" s="160">
        <v>617510.4</v>
      </c>
    </row>
    <row r="25" spans="1:9" ht="12.75">
      <c r="A25" s="512">
        <v>19</v>
      </c>
      <c r="B25" s="445" t="s">
        <v>1028</v>
      </c>
      <c r="C25" s="162">
        <v>116368.9</v>
      </c>
      <c r="D25" s="162">
        <v>461340</v>
      </c>
      <c r="E25" s="162">
        <v>2488.8</v>
      </c>
      <c r="F25" s="162">
        <v>63718.6</v>
      </c>
      <c r="G25" s="162">
        <v>18606.8</v>
      </c>
      <c r="H25" s="162">
        <v>527547.4</v>
      </c>
      <c r="I25" s="162">
        <v>662523</v>
      </c>
    </row>
    <row r="26" spans="1:9" ht="12.75">
      <c r="A26" s="512">
        <v>20</v>
      </c>
      <c r="B26" s="445" t="s">
        <v>1124</v>
      </c>
      <c r="C26" s="162">
        <v>128702.1</v>
      </c>
      <c r="D26" s="162">
        <v>486763.2</v>
      </c>
      <c r="E26" s="162">
        <v>3297.3</v>
      </c>
      <c r="F26" s="162">
        <v>68930.6</v>
      </c>
      <c r="G26" s="162">
        <v>16776.9</v>
      </c>
      <c r="H26" s="162">
        <v>558990.1</v>
      </c>
      <c r="I26" s="162">
        <v>704469</v>
      </c>
    </row>
    <row r="27" spans="1:9" ht="12.75">
      <c r="A27" s="512">
        <v>21</v>
      </c>
      <c r="B27" s="445" t="s">
        <v>1198</v>
      </c>
      <c r="C27" s="162">
        <v>118980.7</v>
      </c>
      <c r="D27" s="162">
        <v>512527.1</v>
      </c>
      <c r="E27" s="162">
        <v>4708.6</v>
      </c>
      <c r="F27" s="162">
        <v>72865.1</v>
      </c>
      <c r="G27" s="162">
        <v>14712.6</v>
      </c>
      <c r="H27" s="162">
        <v>590100.8</v>
      </c>
      <c r="I27" s="162">
        <v>723793.6</v>
      </c>
    </row>
    <row r="28" spans="1:9" ht="12.75">
      <c r="A28" s="512">
        <v>22</v>
      </c>
      <c r="B28" s="445" t="s">
        <v>1215</v>
      </c>
      <c r="C28" s="162">
        <v>112038.2</v>
      </c>
      <c r="D28" s="162">
        <v>539982.4</v>
      </c>
      <c r="E28" s="162">
        <v>4243.4</v>
      </c>
      <c r="F28" s="162">
        <v>96650.6</v>
      </c>
      <c r="G28" s="162">
        <v>18636.4</v>
      </c>
      <c r="H28" s="162">
        <v>640876.5</v>
      </c>
      <c r="I28" s="162">
        <v>771551.1</v>
      </c>
    </row>
    <row r="29" spans="1:9" ht="12.75">
      <c r="A29" s="685">
        <v>23</v>
      </c>
      <c r="B29" s="684" t="s">
        <v>64</v>
      </c>
      <c r="C29" s="446">
        <v>119868.3</v>
      </c>
      <c r="D29" s="446">
        <v>561757</v>
      </c>
      <c r="E29" s="446">
        <v>2993.9</v>
      </c>
      <c r="F29" s="446">
        <v>100257.2</v>
      </c>
      <c r="G29" s="446">
        <v>26266.4</v>
      </c>
      <c r="H29" s="446">
        <v>665008.1</v>
      </c>
      <c r="I29" s="446">
        <v>811142.8</v>
      </c>
    </row>
    <row r="30" ht="13.5" customHeight="1">
      <c r="A30" s="39" t="s">
        <v>1128</v>
      </c>
    </row>
    <row r="31" ht="12.75">
      <c r="A31" t="s">
        <v>863</v>
      </c>
    </row>
    <row r="32" spans="1:9" ht="24.75" customHeight="1">
      <c r="A32" s="1338" t="s">
        <v>1175</v>
      </c>
      <c r="B32" s="1338"/>
      <c r="C32" s="1338"/>
      <c r="D32" s="1338"/>
      <c r="E32" s="1338"/>
      <c r="F32" s="1338"/>
      <c r="G32" s="1338"/>
      <c r="H32" s="1338"/>
      <c r="I32" s="1338"/>
    </row>
    <row r="33" ht="12.75">
      <c r="A33" t="s">
        <v>1130</v>
      </c>
    </row>
    <row r="34" spans="1:3" ht="12.75">
      <c r="A34" s="1331" t="s">
        <v>913</v>
      </c>
      <c r="B34" s="1331"/>
      <c r="C34" s="1331"/>
    </row>
    <row r="35" ht="12.75">
      <c r="A35" t="s">
        <v>1132</v>
      </c>
    </row>
  </sheetData>
  <sheetProtection/>
  <mergeCells count="5">
    <mergeCell ref="F2:I2"/>
    <mergeCell ref="A3:A4"/>
    <mergeCell ref="A1:I1"/>
    <mergeCell ref="A34:C34"/>
    <mergeCell ref="A32:I32"/>
  </mergeCells>
  <printOptions horizontalCentered="1"/>
  <pageMargins left="0.748031496062992" right="0.669291338582677" top="1" bottom="0.28" header="0.25" footer="0.011811024"/>
  <pageSetup horizontalDpi="600" verticalDpi="600" orientation="portrait" paperSize="9" r:id="rId1"/>
  <headerFooter alignWithMargins="0">
    <oddHeader>&amp;RENERGY</oddHeader>
    <oddFooter>&amp;C108
</oddFooter>
  </headerFooter>
</worksheet>
</file>

<file path=xl/worksheets/sheet33.xml><?xml version="1.0" encoding="utf-8"?>
<worksheet xmlns="http://schemas.openxmlformats.org/spreadsheetml/2006/main" xmlns:r="http://schemas.openxmlformats.org/officeDocument/2006/relationships">
  <dimension ref="A1:O42"/>
  <sheetViews>
    <sheetView view="pageBreakPreview" zoomScaleSheetLayoutView="100" zoomScalePageLayoutView="0" workbookViewId="0" topLeftCell="A1">
      <selection activeCell="A1" sqref="A1"/>
    </sheetView>
  </sheetViews>
  <sheetFormatPr defaultColWidth="9.140625" defaultRowHeight="12.75"/>
  <cols>
    <col min="2" max="2" width="38.57421875" style="0" customWidth="1"/>
    <col min="6" max="6" width="12.28125" style="0" customWidth="1"/>
  </cols>
  <sheetData>
    <row r="1" spans="1:8" ht="12.75">
      <c r="A1" s="483" t="s">
        <v>268</v>
      </c>
      <c r="B1" s="456"/>
      <c r="C1" s="456"/>
      <c r="D1" s="456"/>
      <c r="E1" s="456"/>
      <c r="F1" s="456"/>
      <c r="H1" s="39"/>
    </row>
    <row r="3" spans="1:11" ht="57" customHeight="1">
      <c r="A3" s="448" t="s">
        <v>933</v>
      </c>
      <c r="B3" s="449" t="s">
        <v>1173</v>
      </c>
      <c r="C3" s="450" t="s">
        <v>1052</v>
      </c>
      <c r="D3" s="450" t="s">
        <v>1053</v>
      </c>
      <c r="E3" s="450" t="s">
        <v>1220</v>
      </c>
      <c r="F3" s="450" t="s">
        <v>1090</v>
      </c>
      <c r="G3" s="44"/>
      <c r="H3" s="44"/>
      <c r="I3" s="44"/>
      <c r="J3" s="44"/>
      <c r="K3" s="447"/>
    </row>
    <row r="4" spans="1:15" s="146" customFormat="1" ht="12.75">
      <c r="A4" s="341">
        <v>1</v>
      </c>
      <c r="B4" s="341">
        <v>2</v>
      </c>
      <c r="C4" s="341">
        <v>3</v>
      </c>
      <c r="D4" s="341">
        <v>4</v>
      </c>
      <c r="E4" s="341">
        <v>5</v>
      </c>
      <c r="F4" s="341">
        <v>6</v>
      </c>
      <c r="G4" s="86"/>
      <c r="H4" s="86"/>
      <c r="I4" s="86"/>
      <c r="J4" s="86"/>
      <c r="O4" s="452" t="s">
        <v>1141</v>
      </c>
    </row>
    <row r="5" spans="1:15" ht="12.75">
      <c r="A5" s="153">
        <v>1</v>
      </c>
      <c r="B5" s="184" t="s">
        <v>1141</v>
      </c>
      <c r="C5" s="342">
        <v>1362</v>
      </c>
      <c r="D5" s="699" t="s">
        <v>939</v>
      </c>
      <c r="E5" s="342">
        <v>23238</v>
      </c>
      <c r="F5" s="3">
        <v>16.3</v>
      </c>
      <c r="G5" s="16"/>
      <c r="H5" s="16"/>
      <c r="I5" s="16"/>
      <c r="J5" s="16"/>
      <c r="O5" s="72" t="s">
        <v>1142</v>
      </c>
    </row>
    <row r="6" spans="1:15" ht="12.75">
      <c r="A6" s="91">
        <v>2</v>
      </c>
      <c r="B6" s="169" t="s">
        <v>1142</v>
      </c>
      <c r="C6" s="18">
        <v>1713</v>
      </c>
      <c r="D6" s="18">
        <v>3061</v>
      </c>
      <c r="E6" s="18">
        <v>29271</v>
      </c>
      <c r="F6" s="4">
        <v>18.2</v>
      </c>
      <c r="G6" s="16"/>
      <c r="H6" s="16"/>
      <c r="I6" s="16"/>
      <c r="J6" s="16"/>
      <c r="O6" s="72" t="s">
        <v>1054</v>
      </c>
    </row>
    <row r="7" spans="1:15" ht="12.75">
      <c r="A7" s="91">
        <v>3</v>
      </c>
      <c r="B7" s="169" t="s">
        <v>1035</v>
      </c>
      <c r="C7" s="18">
        <v>2886</v>
      </c>
      <c r="D7" s="18">
        <v>7294</v>
      </c>
      <c r="E7" s="18">
        <v>85427</v>
      </c>
      <c r="F7" s="4">
        <v>30.9</v>
      </c>
      <c r="G7" s="16"/>
      <c r="H7" s="16"/>
      <c r="I7" s="16"/>
      <c r="J7" s="16"/>
      <c r="O7" s="72" t="s">
        <v>1055</v>
      </c>
    </row>
    <row r="8" spans="1:15" ht="12.75">
      <c r="A8" s="91">
        <v>4</v>
      </c>
      <c r="B8" s="169" t="s">
        <v>1036</v>
      </c>
      <c r="C8" s="18">
        <v>4653</v>
      </c>
      <c r="D8" s="18">
        <v>21754</v>
      </c>
      <c r="E8" s="18">
        <v>157887</v>
      </c>
      <c r="F8" s="4">
        <v>45.9</v>
      </c>
      <c r="G8" s="16"/>
      <c r="H8" s="16"/>
      <c r="I8" s="16"/>
      <c r="J8" s="16"/>
      <c r="O8" s="72" t="s">
        <v>1056</v>
      </c>
    </row>
    <row r="9" spans="1:15" ht="12.75">
      <c r="A9" s="91">
        <v>5</v>
      </c>
      <c r="B9" s="169" t="s">
        <v>1037</v>
      </c>
      <c r="C9" s="18">
        <v>9027</v>
      </c>
      <c r="D9" s="18">
        <v>45148</v>
      </c>
      <c r="E9" s="18">
        <v>541704</v>
      </c>
      <c r="F9" s="4">
        <v>73.9</v>
      </c>
      <c r="G9" s="16"/>
      <c r="H9" s="16"/>
      <c r="I9" s="16"/>
      <c r="J9" s="16"/>
      <c r="O9" s="72" t="s">
        <v>1058</v>
      </c>
    </row>
    <row r="10" spans="1:15" ht="12.75">
      <c r="A10" s="91">
        <v>6</v>
      </c>
      <c r="B10" s="169" t="s">
        <v>1043</v>
      </c>
      <c r="C10" s="18">
        <v>12957</v>
      </c>
      <c r="D10" s="18">
        <v>73739</v>
      </c>
      <c r="E10" s="18">
        <v>886301</v>
      </c>
      <c r="F10" s="4">
        <v>97.9</v>
      </c>
      <c r="G10" s="16"/>
      <c r="H10" s="16"/>
      <c r="I10" s="16"/>
      <c r="J10" s="16"/>
      <c r="O10" s="72" t="s">
        <v>1057</v>
      </c>
    </row>
    <row r="11" spans="1:15" ht="12.75">
      <c r="A11" s="91">
        <v>7</v>
      </c>
      <c r="B11" s="169" t="s">
        <v>1038</v>
      </c>
      <c r="C11" s="18">
        <v>16664</v>
      </c>
      <c r="D11" s="18">
        <v>156729</v>
      </c>
      <c r="E11" s="18">
        <v>1518884</v>
      </c>
      <c r="F11" s="4">
        <v>126.2</v>
      </c>
      <c r="G11" s="16"/>
      <c r="H11" s="16"/>
      <c r="I11" s="16"/>
      <c r="J11" s="16"/>
      <c r="O11" s="72" t="s">
        <v>1059</v>
      </c>
    </row>
    <row r="12" spans="1:15" ht="12.75">
      <c r="A12" s="91">
        <v>8</v>
      </c>
      <c r="B12" s="169" t="s">
        <v>1039</v>
      </c>
      <c r="C12" s="18">
        <v>26680</v>
      </c>
      <c r="D12" s="18">
        <v>232770</v>
      </c>
      <c r="E12" s="18">
        <v>2145919</v>
      </c>
      <c r="F12" s="4">
        <v>171.6</v>
      </c>
      <c r="G12" s="16"/>
      <c r="H12" s="16"/>
      <c r="I12" s="16"/>
      <c r="J12" s="16"/>
      <c r="O12" s="72" t="s">
        <v>1060</v>
      </c>
    </row>
    <row r="13" spans="1:15" ht="12.75">
      <c r="A13" s="91">
        <v>9</v>
      </c>
      <c r="B13" s="169" t="s">
        <v>1040</v>
      </c>
      <c r="C13" s="18">
        <v>28448</v>
      </c>
      <c r="D13" s="18">
        <v>249799</v>
      </c>
      <c r="E13" s="18">
        <v>2351609</v>
      </c>
      <c r="F13" s="4">
        <v>172.4</v>
      </c>
      <c r="G13" s="16"/>
      <c r="H13" s="16"/>
      <c r="I13" s="16"/>
      <c r="J13" s="16"/>
      <c r="O13" s="72" t="s">
        <v>1061</v>
      </c>
    </row>
    <row r="14" spans="1:15" ht="12.75">
      <c r="A14" s="91">
        <v>10</v>
      </c>
      <c r="B14" s="169" t="s">
        <v>1041</v>
      </c>
      <c r="C14" s="18">
        <v>42585</v>
      </c>
      <c r="D14" s="18">
        <v>370332</v>
      </c>
      <c r="E14" s="18">
        <v>3211956</v>
      </c>
      <c r="F14" s="4">
        <v>228.7</v>
      </c>
      <c r="G14" s="16"/>
      <c r="H14" s="16"/>
      <c r="I14" s="16"/>
      <c r="J14" s="16"/>
      <c r="O14" s="72" t="s">
        <v>1062</v>
      </c>
    </row>
    <row r="15" spans="1:15" ht="12.75">
      <c r="A15" s="91">
        <v>11</v>
      </c>
      <c r="B15" s="169" t="s">
        <v>1042</v>
      </c>
      <c r="C15" s="18">
        <v>63636</v>
      </c>
      <c r="D15" s="18">
        <v>470838</v>
      </c>
      <c r="E15" s="18">
        <v>4407501</v>
      </c>
      <c r="F15" s="4">
        <v>329.2</v>
      </c>
      <c r="G15" s="16"/>
      <c r="H15" s="16"/>
      <c r="I15" s="16"/>
      <c r="J15" s="16"/>
      <c r="O15" s="72" t="s">
        <v>1063</v>
      </c>
    </row>
    <row r="16" spans="1:15" ht="12.75">
      <c r="A16" s="91">
        <v>12</v>
      </c>
      <c r="B16" s="169" t="s">
        <v>1045</v>
      </c>
      <c r="C16" s="18">
        <v>69065</v>
      </c>
      <c r="D16" s="18">
        <v>487170</v>
      </c>
      <c r="E16" s="18">
        <v>4574200</v>
      </c>
      <c r="F16" s="4">
        <v>347.5</v>
      </c>
      <c r="G16" s="16"/>
      <c r="H16" s="16"/>
      <c r="I16" s="16"/>
      <c r="J16" s="16"/>
      <c r="O16" s="72" t="s">
        <v>1064</v>
      </c>
    </row>
    <row r="17" spans="1:15" ht="12.75">
      <c r="A17" s="91">
        <v>13</v>
      </c>
      <c r="B17" s="169" t="s">
        <v>1044</v>
      </c>
      <c r="C17" s="18">
        <v>85795</v>
      </c>
      <c r="D17" s="18">
        <v>498836</v>
      </c>
      <c r="E17" s="18">
        <v>5141413</v>
      </c>
      <c r="F17" s="4">
        <v>464.6</v>
      </c>
      <c r="G17" s="16"/>
      <c r="H17" s="16"/>
      <c r="I17" s="16"/>
      <c r="J17" s="16"/>
      <c r="O17" s="72" t="s">
        <v>1065</v>
      </c>
    </row>
    <row r="18" spans="1:15" ht="12.75">
      <c r="A18" s="91">
        <v>14</v>
      </c>
      <c r="B18" s="169" t="s">
        <v>1046</v>
      </c>
      <c r="C18" s="18">
        <v>105046</v>
      </c>
      <c r="D18" s="18">
        <v>512153</v>
      </c>
      <c r="E18" s="18">
        <v>6030148</v>
      </c>
      <c r="F18" s="4">
        <v>559.2</v>
      </c>
      <c r="G18" s="16"/>
      <c r="H18" s="16"/>
      <c r="I18" s="16"/>
      <c r="J18" s="16"/>
      <c r="O18" s="72" t="s">
        <v>1066</v>
      </c>
    </row>
    <row r="19" spans="1:15" ht="12.75">
      <c r="A19" s="91">
        <v>15</v>
      </c>
      <c r="B19" s="169" t="s">
        <v>1133</v>
      </c>
      <c r="C19" s="18">
        <v>107877</v>
      </c>
      <c r="D19" s="18">
        <v>492325</v>
      </c>
      <c r="E19" s="18">
        <v>6551737</v>
      </c>
      <c r="F19" s="4">
        <v>566.7</v>
      </c>
      <c r="G19" s="16"/>
      <c r="H19" s="16"/>
      <c r="I19" s="16"/>
      <c r="J19" s="16"/>
      <c r="O19" s="72" t="s">
        <v>1134</v>
      </c>
    </row>
    <row r="20" spans="1:15" ht="12.75">
      <c r="A20" s="91">
        <v>16</v>
      </c>
      <c r="B20" s="169" t="s">
        <v>1136</v>
      </c>
      <c r="C20" s="18">
        <v>112684</v>
      </c>
      <c r="D20" s="18">
        <v>495031</v>
      </c>
      <c r="E20" s="18">
        <v>6345421</v>
      </c>
      <c r="F20" s="20">
        <v>592</v>
      </c>
      <c r="G20" s="16"/>
      <c r="H20" s="16"/>
      <c r="I20" s="16"/>
      <c r="J20" s="16"/>
      <c r="O20" s="72" t="s">
        <v>1143</v>
      </c>
    </row>
    <row r="21" spans="1:15" ht="12.75">
      <c r="A21" s="91">
        <v>17</v>
      </c>
      <c r="B21" s="169" t="s">
        <v>1137</v>
      </c>
      <c r="C21" s="18">
        <v>118426</v>
      </c>
      <c r="D21" s="18">
        <v>439800</v>
      </c>
      <c r="E21" s="18">
        <v>6570823</v>
      </c>
      <c r="F21" s="20">
        <v>612.5</v>
      </c>
      <c r="G21" s="16"/>
      <c r="H21" s="16"/>
      <c r="I21" s="16"/>
      <c r="J21" s="16"/>
      <c r="O21" s="72" t="s">
        <v>1144</v>
      </c>
    </row>
    <row r="22" spans="1:15" ht="12.75">
      <c r="A22" s="91">
        <v>18</v>
      </c>
      <c r="B22" s="169" t="s">
        <v>1138</v>
      </c>
      <c r="C22" s="18">
        <v>124287</v>
      </c>
      <c r="D22" s="18">
        <v>441347</v>
      </c>
      <c r="E22" s="18">
        <v>6778359</v>
      </c>
      <c r="F22" s="20">
        <v>631.4</v>
      </c>
      <c r="G22" s="16"/>
      <c r="H22" s="16"/>
      <c r="I22" s="16"/>
      <c r="J22" s="16"/>
      <c r="O22" s="72" t="s">
        <v>1145</v>
      </c>
    </row>
    <row r="23" spans="1:15" ht="12.75">
      <c r="A23" s="91">
        <v>19</v>
      </c>
      <c r="B23" s="169" t="s">
        <v>1135</v>
      </c>
      <c r="C23" s="169">
        <v>132329</v>
      </c>
      <c r="D23" s="199">
        <v>482864</v>
      </c>
      <c r="E23" s="199">
        <v>6939529</v>
      </c>
      <c r="F23" s="696">
        <v>671.9</v>
      </c>
      <c r="G23" s="156"/>
      <c r="H23" s="156"/>
      <c r="I23" s="156"/>
      <c r="J23" s="156"/>
      <c r="O23" s="72" t="s">
        <v>1146</v>
      </c>
    </row>
    <row r="24" spans="1:15" ht="12.75">
      <c r="A24" s="91">
        <v>20</v>
      </c>
      <c r="B24" s="169" t="s">
        <v>1216</v>
      </c>
      <c r="C24" s="169">
        <v>143061</v>
      </c>
      <c r="D24" s="199" t="s">
        <v>1217</v>
      </c>
      <c r="E24" s="199">
        <v>7278946</v>
      </c>
      <c r="F24" s="696">
        <v>717.1</v>
      </c>
      <c r="G24" s="156"/>
      <c r="H24" s="156"/>
      <c r="I24" s="156"/>
      <c r="J24" s="156"/>
      <c r="O24" s="394" t="s">
        <v>1222</v>
      </c>
    </row>
    <row r="25" spans="1:15" ht="12.75">
      <c r="A25" s="91">
        <v>21</v>
      </c>
      <c r="B25" s="700" t="s">
        <v>1218</v>
      </c>
      <c r="C25" s="700">
        <v>147965</v>
      </c>
      <c r="D25" s="199" t="s">
        <v>1219</v>
      </c>
      <c r="E25" s="199">
        <v>7449101</v>
      </c>
      <c r="F25" s="696">
        <v>733.3</v>
      </c>
      <c r="G25" s="156"/>
      <c r="H25" s="156"/>
      <c r="I25" s="156"/>
      <c r="J25" s="156"/>
      <c r="O25" s="394" t="s">
        <v>66</v>
      </c>
    </row>
    <row r="26" spans="1:10" ht="12.75">
      <c r="A26" s="451">
        <v>22</v>
      </c>
      <c r="B26" s="701" t="s">
        <v>73</v>
      </c>
      <c r="C26" s="701">
        <v>159398</v>
      </c>
      <c r="D26" s="698" t="s">
        <v>74</v>
      </c>
      <c r="E26" s="698" t="s">
        <v>75</v>
      </c>
      <c r="F26" s="697">
        <v>778.7</v>
      </c>
      <c r="G26" s="156"/>
      <c r="H26" s="156"/>
      <c r="I26" s="156"/>
      <c r="J26" s="156"/>
    </row>
    <row r="27" spans="1:11" ht="12.75">
      <c r="A27" t="s">
        <v>1089</v>
      </c>
      <c r="B27" s="86"/>
      <c r="D27" s="135"/>
      <c r="E27" s="156"/>
      <c r="F27" s="156"/>
      <c r="G27" s="156"/>
      <c r="H27" s="156"/>
      <c r="I27" s="156"/>
      <c r="J27" s="156"/>
      <c r="K27" s="156"/>
    </row>
    <row r="28" ht="12.75">
      <c r="B28" t="s">
        <v>1139</v>
      </c>
    </row>
    <row r="29" spans="2:3" ht="12.75">
      <c r="B29" t="s">
        <v>1115</v>
      </c>
      <c r="C29" s="135" t="s">
        <v>1140</v>
      </c>
    </row>
    <row r="30" ht="12.75">
      <c r="B30" t="s">
        <v>1174</v>
      </c>
    </row>
    <row r="31" ht="12.75">
      <c r="B31" s="585" t="s">
        <v>1221</v>
      </c>
    </row>
    <row r="32" spans="2:5" ht="12.75">
      <c r="B32" s="457" t="s">
        <v>100</v>
      </c>
      <c r="C32" s="457"/>
      <c r="D32" s="457"/>
      <c r="E32" s="457"/>
    </row>
    <row r="42" ht="12.75">
      <c r="L42" t="s">
        <v>76</v>
      </c>
    </row>
  </sheetData>
  <sheetProtection/>
  <printOptions/>
  <pageMargins left="0.7" right="0.7" top="0.75" bottom="0.28" header="0.3" footer="0.3"/>
  <pageSetup horizontalDpi="600" verticalDpi="600" orientation="portrait" scale="96" r:id="rId2"/>
  <headerFooter>
    <oddFooter>&amp;C109</oddFooter>
  </headerFooter>
  <drawing r:id="rId1"/>
</worksheet>
</file>

<file path=xl/worksheets/sheet34.xml><?xml version="1.0" encoding="utf-8"?>
<worksheet xmlns="http://schemas.openxmlformats.org/spreadsheetml/2006/main" xmlns:r="http://schemas.openxmlformats.org/officeDocument/2006/relationships">
  <dimension ref="A1:M28"/>
  <sheetViews>
    <sheetView view="pageBreakPreview" zoomScale="60" zoomScalePageLayoutView="0" workbookViewId="0" topLeftCell="A1">
      <selection activeCell="A1" sqref="A1"/>
    </sheetView>
  </sheetViews>
  <sheetFormatPr defaultColWidth="9.140625" defaultRowHeight="12.75"/>
  <cols>
    <col min="1" max="1" width="69.57421875" style="0" bestFit="1" customWidth="1"/>
    <col min="2" max="2" width="17.421875" style="0" customWidth="1"/>
    <col min="3" max="3" width="2.421875" style="0" customWidth="1"/>
    <col min="10" max="10" width="5.00390625" style="0" customWidth="1"/>
  </cols>
  <sheetData>
    <row r="1" spans="1:13" ht="12.75">
      <c r="A1" s="483" t="s">
        <v>269</v>
      </c>
      <c r="C1" s="555"/>
      <c r="D1" s="555"/>
      <c r="E1" s="555"/>
      <c r="F1" s="555"/>
      <c r="G1" s="555"/>
      <c r="H1" s="555"/>
      <c r="I1" s="555"/>
      <c r="J1" s="555"/>
      <c r="K1" s="555"/>
      <c r="L1" s="555"/>
      <c r="M1" s="555"/>
    </row>
    <row r="2" spans="3:13" ht="12.75" hidden="1">
      <c r="C2" s="555"/>
      <c r="D2" s="555"/>
      <c r="E2" s="555"/>
      <c r="F2" s="555"/>
      <c r="G2" s="555"/>
      <c r="H2" s="555"/>
      <c r="I2" s="555"/>
      <c r="J2" s="555"/>
      <c r="K2" s="555"/>
      <c r="L2" s="555"/>
      <c r="M2" s="555"/>
    </row>
    <row r="3" spans="1:13" ht="41.25" customHeight="1">
      <c r="A3" s="662" t="s">
        <v>1147</v>
      </c>
      <c r="B3" s="663" t="s">
        <v>1148</v>
      </c>
      <c r="C3" s="555"/>
      <c r="D3" s="555"/>
      <c r="E3" s="555"/>
      <c r="F3" s="555"/>
      <c r="G3" s="555"/>
      <c r="H3" s="555"/>
      <c r="I3" s="555"/>
      <c r="J3" s="555"/>
      <c r="K3" s="555"/>
      <c r="L3" s="555"/>
      <c r="M3" s="555"/>
    </row>
    <row r="4" spans="1:13" ht="12.75">
      <c r="A4" s="3"/>
      <c r="B4" s="30"/>
      <c r="C4" s="555"/>
      <c r="D4" s="555"/>
      <c r="E4" s="555"/>
      <c r="F4" s="555"/>
      <c r="G4" s="555"/>
      <c r="H4" s="555"/>
      <c r="I4" s="555"/>
      <c r="J4" s="555"/>
      <c r="K4" s="555"/>
      <c r="L4" s="555"/>
      <c r="M4" s="555"/>
    </row>
    <row r="5" spans="1:13" ht="12.75">
      <c r="A5" s="4" t="s">
        <v>1149</v>
      </c>
      <c r="B5" s="17">
        <v>1500</v>
      </c>
      <c r="C5" s="555"/>
      <c r="D5" s="555"/>
      <c r="E5" s="555"/>
      <c r="F5" s="555"/>
      <c r="G5" s="555"/>
      <c r="H5" s="555"/>
      <c r="I5" s="555">
        <v>1500</v>
      </c>
      <c r="J5" s="555"/>
      <c r="K5" s="555"/>
      <c r="L5" s="555"/>
      <c r="M5" s="555"/>
    </row>
    <row r="6" spans="1:13" ht="12.75">
      <c r="A6" s="4" t="s">
        <v>1150</v>
      </c>
      <c r="B6" s="17">
        <v>3061</v>
      </c>
      <c r="C6" s="555"/>
      <c r="D6" s="555"/>
      <c r="E6" s="555"/>
      <c r="F6" s="555"/>
      <c r="G6" s="555"/>
      <c r="H6" s="555"/>
      <c r="I6" s="555">
        <v>3061</v>
      </c>
      <c r="J6" s="555"/>
      <c r="K6" s="555"/>
      <c r="L6" s="555"/>
      <c r="M6" s="555"/>
    </row>
    <row r="7" spans="1:13" ht="12.75">
      <c r="A7" s="4" t="s">
        <v>1151</v>
      </c>
      <c r="B7" s="17">
        <v>7294</v>
      </c>
      <c r="C7" s="555"/>
      <c r="D7" s="555"/>
      <c r="E7" s="555"/>
      <c r="F7" s="555"/>
      <c r="G7" s="555"/>
      <c r="H7" s="555"/>
      <c r="I7" s="555">
        <v>7294</v>
      </c>
      <c r="J7" s="555"/>
      <c r="K7" s="555"/>
      <c r="L7" s="555"/>
      <c r="M7" s="555"/>
    </row>
    <row r="8" spans="1:13" ht="12.75">
      <c r="A8" s="4" t="s">
        <v>1152</v>
      </c>
      <c r="B8" s="17">
        <v>21754</v>
      </c>
      <c r="C8" s="555"/>
      <c r="D8" s="555"/>
      <c r="E8" s="555"/>
      <c r="F8" s="555"/>
      <c r="G8" s="555"/>
      <c r="H8" s="555"/>
      <c r="I8" s="555">
        <v>21754</v>
      </c>
      <c r="J8" s="555"/>
      <c r="K8" s="555"/>
      <c r="L8" s="555"/>
      <c r="M8" s="555"/>
    </row>
    <row r="9" spans="1:13" ht="12.75">
      <c r="A9" s="4" t="s">
        <v>1153</v>
      </c>
      <c r="B9" s="17">
        <v>45148</v>
      </c>
      <c r="C9" s="555"/>
      <c r="D9" s="555"/>
      <c r="E9" s="555"/>
      <c r="F9" s="555"/>
      <c r="G9" s="555"/>
      <c r="H9" s="555"/>
      <c r="I9" s="555">
        <v>45148</v>
      </c>
      <c r="J9" s="555"/>
      <c r="K9" s="555"/>
      <c r="L9" s="555"/>
      <c r="M9" s="555"/>
    </row>
    <row r="10" spans="1:13" ht="12.75">
      <c r="A10" s="4" t="s">
        <v>1154</v>
      </c>
      <c r="B10" s="17">
        <v>73739</v>
      </c>
      <c r="C10" s="555"/>
      <c r="D10" s="555"/>
      <c r="E10" s="555"/>
      <c r="F10" s="555"/>
      <c r="G10" s="555"/>
      <c r="H10" s="555"/>
      <c r="I10" s="555">
        <v>73739</v>
      </c>
      <c r="J10" s="555"/>
      <c r="K10" s="555"/>
      <c r="L10" s="555"/>
      <c r="M10" s="555"/>
    </row>
    <row r="11" spans="1:13" ht="12.75">
      <c r="A11" s="4" t="s">
        <v>1155</v>
      </c>
      <c r="B11" s="17">
        <v>156729</v>
      </c>
      <c r="C11" s="555"/>
      <c r="D11" s="555"/>
      <c r="E11" s="555"/>
      <c r="F11" s="555"/>
      <c r="G11" s="555"/>
      <c r="H11" s="555"/>
      <c r="I11" s="555">
        <v>156729</v>
      </c>
      <c r="J11" s="555"/>
      <c r="K11" s="555"/>
      <c r="L11" s="555"/>
      <c r="M11" s="555"/>
    </row>
    <row r="12" spans="1:13" ht="12.75">
      <c r="A12" s="4" t="s">
        <v>1156</v>
      </c>
      <c r="B12" s="17">
        <v>216863</v>
      </c>
      <c r="C12" s="555"/>
      <c r="D12" s="555"/>
      <c r="E12" s="555"/>
      <c r="F12" s="555"/>
      <c r="G12" s="555"/>
      <c r="H12" s="555"/>
      <c r="I12" s="555">
        <v>216863</v>
      </c>
      <c r="J12" s="555"/>
      <c r="K12" s="555"/>
      <c r="L12" s="555"/>
      <c r="M12" s="555"/>
    </row>
    <row r="13" spans="1:13" ht="12.75">
      <c r="A13" s="4" t="s">
        <v>1157</v>
      </c>
      <c r="B13" s="17">
        <v>249799</v>
      </c>
      <c r="C13" s="555"/>
      <c r="D13" s="555"/>
      <c r="E13" s="555"/>
      <c r="F13" s="555"/>
      <c r="G13" s="555"/>
      <c r="H13" s="555"/>
      <c r="I13" s="555"/>
      <c r="J13" s="555"/>
      <c r="K13" s="555"/>
      <c r="L13" s="555"/>
      <c r="M13" s="555"/>
    </row>
    <row r="14" spans="1:13" ht="12.75">
      <c r="A14" s="4" t="s">
        <v>1158</v>
      </c>
      <c r="B14" s="17">
        <v>370332</v>
      </c>
      <c r="C14" s="555"/>
      <c r="D14" s="555"/>
      <c r="E14" s="555"/>
      <c r="F14" s="555"/>
      <c r="G14" s="555"/>
      <c r="H14" s="555"/>
      <c r="I14" s="555"/>
      <c r="J14" s="555"/>
      <c r="K14" s="555"/>
      <c r="L14" s="555"/>
      <c r="M14" s="555"/>
    </row>
    <row r="15" spans="1:13" ht="12.75">
      <c r="A15" s="4" t="s">
        <v>1159</v>
      </c>
      <c r="B15" s="17">
        <v>470838</v>
      </c>
      <c r="C15" s="555"/>
      <c r="D15" s="555"/>
      <c r="E15" s="555"/>
      <c r="F15" s="555"/>
      <c r="G15" s="555"/>
      <c r="H15" s="555"/>
      <c r="I15" s="555"/>
      <c r="J15" s="555"/>
      <c r="K15" s="555"/>
      <c r="L15" s="555"/>
      <c r="M15" s="555"/>
    </row>
    <row r="16" spans="1:13" ht="12.75">
      <c r="A16" s="4" t="s">
        <v>1160</v>
      </c>
      <c r="B16" s="17">
        <v>481124</v>
      </c>
      <c r="C16" s="555"/>
      <c r="D16" s="555"/>
      <c r="E16" s="555"/>
      <c r="F16" s="555"/>
      <c r="G16" s="555"/>
      <c r="H16" s="555"/>
      <c r="I16" s="555"/>
      <c r="J16" s="555"/>
      <c r="K16" s="555"/>
      <c r="L16" s="555"/>
      <c r="M16" s="555"/>
    </row>
    <row r="17" spans="1:13" ht="12.75">
      <c r="A17" s="4" t="s">
        <v>1166</v>
      </c>
      <c r="B17" s="17">
        <v>487170</v>
      </c>
      <c r="C17" s="555"/>
      <c r="D17" s="555"/>
      <c r="E17" s="555"/>
      <c r="F17" s="555"/>
      <c r="G17" s="555"/>
      <c r="H17" s="555"/>
      <c r="I17" s="555"/>
      <c r="J17" s="555"/>
      <c r="K17" s="555"/>
      <c r="L17" s="555"/>
      <c r="M17" s="555"/>
    </row>
    <row r="18" spans="1:13" ht="12.75">
      <c r="A18" s="4" t="s">
        <v>1161</v>
      </c>
      <c r="B18" s="329" t="s">
        <v>1164</v>
      </c>
      <c r="C18" s="555"/>
      <c r="D18" s="555"/>
      <c r="E18" s="555"/>
      <c r="F18" s="555"/>
      <c r="G18" s="555"/>
      <c r="H18" s="555"/>
      <c r="I18" s="555"/>
      <c r="J18" s="555"/>
      <c r="K18" s="555"/>
      <c r="L18" s="555"/>
      <c r="M18" s="555"/>
    </row>
    <row r="19" spans="1:13" ht="12.75">
      <c r="A19" s="4" t="s">
        <v>1163</v>
      </c>
      <c r="B19" s="329" t="s">
        <v>1165</v>
      </c>
      <c r="C19" s="555"/>
      <c r="D19" s="555"/>
      <c r="E19" s="555"/>
      <c r="F19" s="555"/>
      <c r="G19" s="555"/>
      <c r="H19" s="555"/>
      <c r="I19" s="555"/>
      <c r="J19" s="555"/>
      <c r="K19" s="555"/>
      <c r="L19" s="555"/>
      <c r="M19" s="555"/>
    </row>
    <row r="20" spans="1:13" ht="12.75">
      <c r="A20" s="4" t="s">
        <v>1162</v>
      </c>
      <c r="B20" s="329" t="s">
        <v>1167</v>
      </c>
      <c r="C20" s="555"/>
      <c r="D20" s="555"/>
      <c r="E20" s="555"/>
      <c r="F20" s="555"/>
      <c r="G20" s="555"/>
      <c r="H20" s="555"/>
      <c r="I20" s="555"/>
      <c r="J20" s="555"/>
      <c r="K20" s="555"/>
      <c r="L20" s="555"/>
      <c r="M20" s="555"/>
    </row>
    <row r="21" spans="1:13" ht="12.75">
      <c r="A21" s="4" t="s">
        <v>59</v>
      </c>
      <c r="B21" s="329">
        <v>488607</v>
      </c>
      <c r="C21" s="555"/>
      <c r="D21" s="555"/>
      <c r="E21" s="555"/>
      <c r="F21" s="555"/>
      <c r="G21" s="555"/>
      <c r="H21" s="555"/>
      <c r="I21" s="555"/>
      <c r="J21" s="555"/>
      <c r="K21" s="555"/>
      <c r="L21" s="555"/>
      <c r="M21" s="555"/>
    </row>
    <row r="22" spans="1:13" ht="12.75">
      <c r="A22" s="4" t="s">
        <v>60</v>
      </c>
      <c r="B22" s="17">
        <v>497236</v>
      </c>
      <c r="C22" s="555"/>
      <c r="D22" s="555"/>
      <c r="E22" s="555"/>
      <c r="F22" s="555"/>
      <c r="G22" s="555"/>
      <c r="H22" s="555"/>
      <c r="I22" s="555"/>
      <c r="J22" s="555"/>
      <c r="K22" s="555"/>
      <c r="L22" s="555"/>
      <c r="M22" s="555"/>
    </row>
    <row r="23" spans="1:13" ht="12.75">
      <c r="A23" s="4" t="s">
        <v>61</v>
      </c>
      <c r="B23" s="17">
        <v>500920</v>
      </c>
      <c r="C23" s="555"/>
      <c r="D23" s="555"/>
      <c r="E23" s="555"/>
      <c r="F23" s="555"/>
      <c r="G23" s="555"/>
      <c r="H23" s="555"/>
      <c r="I23" s="555"/>
      <c r="J23" s="555"/>
      <c r="K23" s="555"/>
      <c r="L23" s="555"/>
      <c r="M23" s="555"/>
    </row>
    <row r="24" spans="1:13" ht="12.75">
      <c r="A24" s="4" t="s">
        <v>62</v>
      </c>
      <c r="B24" s="17">
        <v>537888</v>
      </c>
      <c r="C24" s="555"/>
      <c r="D24" s="555"/>
      <c r="E24" s="555"/>
      <c r="F24" s="555"/>
      <c r="G24" s="555"/>
      <c r="H24" s="555"/>
      <c r="I24" s="555"/>
      <c r="J24" s="555"/>
      <c r="K24" s="555"/>
      <c r="L24" s="555"/>
      <c r="M24" s="555"/>
    </row>
    <row r="25" spans="1:13" ht="12.75">
      <c r="A25" s="342" t="s">
        <v>719</v>
      </c>
      <c r="B25" s="30"/>
      <c r="C25" s="555"/>
      <c r="D25" s="555"/>
      <c r="E25" s="555"/>
      <c r="F25" s="555"/>
      <c r="G25" s="555"/>
      <c r="H25" s="555"/>
      <c r="I25" s="555"/>
      <c r="J25" s="555"/>
      <c r="K25" s="555"/>
      <c r="L25" s="555"/>
      <c r="M25" s="555"/>
    </row>
    <row r="26" spans="1:13" ht="39.75" customHeight="1">
      <c r="A26" s="1339" t="s">
        <v>1168</v>
      </c>
      <c r="B26" s="1340"/>
      <c r="C26" s="555"/>
      <c r="D26" s="555"/>
      <c r="E26" s="555"/>
      <c r="F26" s="555"/>
      <c r="G26" s="555"/>
      <c r="H26" s="555"/>
      <c r="I26" s="555"/>
      <c r="J26" s="555"/>
      <c r="K26" s="555"/>
      <c r="L26" s="555"/>
      <c r="M26" s="555"/>
    </row>
    <row r="27" spans="1:2" ht="25.5" customHeight="1">
      <c r="A27" s="1339" t="s">
        <v>83</v>
      </c>
      <c r="B27" s="1340"/>
    </row>
    <row r="28" spans="1:2" ht="24" customHeight="1">
      <c r="A28" s="1341" t="s">
        <v>63</v>
      </c>
      <c r="B28" s="1342"/>
    </row>
  </sheetData>
  <sheetProtection/>
  <mergeCells count="3">
    <mergeCell ref="A26:B26"/>
    <mergeCell ref="A27:B27"/>
    <mergeCell ref="A28:B28"/>
  </mergeCells>
  <printOptions/>
  <pageMargins left="0.75" right="0.75" top="1" bottom="1" header="0.5" footer="0.5"/>
  <pageSetup horizontalDpi="300" verticalDpi="300" orientation="portrait" r:id="rId1"/>
</worksheet>
</file>

<file path=xl/worksheets/sheet35.xml><?xml version="1.0" encoding="utf-8"?>
<worksheet xmlns="http://schemas.openxmlformats.org/spreadsheetml/2006/main" xmlns:r="http://schemas.openxmlformats.org/officeDocument/2006/relationships">
  <dimension ref="A1:G52"/>
  <sheetViews>
    <sheetView view="pageBreakPreview" zoomScale="60" zoomScalePageLayoutView="0" workbookViewId="0" topLeftCell="A1">
      <selection activeCell="E73" sqref="E73"/>
    </sheetView>
  </sheetViews>
  <sheetFormatPr defaultColWidth="9.140625" defaultRowHeight="12.75"/>
  <cols>
    <col min="1" max="1" width="3.7109375" style="39" customWidth="1"/>
    <col min="2" max="2" width="3.421875" style="39" customWidth="1"/>
    <col min="3" max="3" width="23.57421875" style="39" customWidth="1"/>
    <col min="4" max="6" width="13.00390625" style="39" customWidth="1"/>
    <col min="7" max="7" width="14.8515625" style="39" customWidth="1"/>
    <col min="8" max="16384" width="9.140625" style="39" customWidth="1"/>
  </cols>
  <sheetData>
    <row r="1" spans="1:7" ht="15">
      <c r="A1" s="1121" t="s">
        <v>270</v>
      </c>
      <c r="B1" s="1121"/>
      <c r="C1" s="1121"/>
      <c r="D1" s="1121"/>
      <c r="E1" s="1121"/>
      <c r="F1" s="1121"/>
      <c r="G1" s="1121"/>
    </row>
    <row r="2" spans="1:7" ht="12.75">
      <c r="A2" s="1195" t="s">
        <v>84</v>
      </c>
      <c r="B2" s="1195"/>
      <c r="C2" s="1195"/>
      <c r="D2" s="1195"/>
      <c r="E2" s="1195"/>
      <c r="F2" s="1195"/>
      <c r="G2" s="1195"/>
    </row>
    <row r="3" spans="1:7" ht="12.75">
      <c r="A3" s="1129" t="s">
        <v>811</v>
      </c>
      <c r="B3" s="1153" t="s">
        <v>227</v>
      </c>
      <c r="C3" s="1155"/>
      <c r="D3" s="1188" t="s">
        <v>714</v>
      </c>
      <c r="E3" s="1185"/>
      <c r="F3" s="1187" t="s">
        <v>716</v>
      </c>
      <c r="G3" s="1188"/>
    </row>
    <row r="4" spans="1:7" ht="38.25" customHeight="1">
      <c r="A4" s="1305"/>
      <c r="B4" s="1136"/>
      <c r="C4" s="1137"/>
      <c r="D4" s="82" t="s">
        <v>1187</v>
      </c>
      <c r="E4" s="149" t="s">
        <v>715</v>
      </c>
      <c r="F4" s="82" t="s">
        <v>1187</v>
      </c>
      <c r="G4" s="65" t="s">
        <v>85</v>
      </c>
    </row>
    <row r="5" spans="1:7" ht="12.75">
      <c r="A5" s="120">
        <v>1</v>
      </c>
      <c r="B5" s="1126">
        <v>2</v>
      </c>
      <c r="C5" s="1128"/>
      <c r="D5" s="149">
        <v>3</v>
      </c>
      <c r="E5" s="92">
        <v>4</v>
      </c>
      <c r="F5" s="63">
        <v>5</v>
      </c>
      <c r="G5" s="65">
        <v>6</v>
      </c>
    </row>
    <row r="6" spans="1:7" ht="25.5" customHeight="1">
      <c r="A6" s="121" t="s">
        <v>805</v>
      </c>
      <c r="B6" s="184"/>
      <c r="C6" s="95" t="s">
        <v>232</v>
      </c>
      <c r="D6" s="35">
        <f>SUM(D7:D15)</f>
        <v>1470</v>
      </c>
      <c r="E6" s="383">
        <f>SUM(E7:E15)</f>
        <v>1470</v>
      </c>
      <c r="F6" s="14">
        <f>SUM(F7:F15)</f>
        <v>196591</v>
      </c>
      <c r="G6" s="95">
        <f>SUM(G7:G15)</f>
        <v>181103</v>
      </c>
    </row>
    <row r="7" spans="1:7" ht="12.75">
      <c r="A7" s="185"/>
      <c r="B7" s="169">
        <v>1</v>
      </c>
      <c r="C7" s="88" t="s">
        <v>233</v>
      </c>
      <c r="D7" s="186">
        <v>106</v>
      </c>
      <c r="E7" s="475">
        <v>106</v>
      </c>
      <c r="F7" s="24">
        <v>6764</v>
      </c>
      <c r="G7" s="88">
        <v>6764</v>
      </c>
    </row>
    <row r="8" spans="1:7" ht="12.75">
      <c r="A8" s="185"/>
      <c r="B8" s="169">
        <v>2</v>
      </c>
      <c r="C8" s="88" t="s">
        <v>234</v>
      </c>
      <c r="D8" s="186">
        <v>57</v>
      </c>
      <c r="E8" s="186">
        <v>57</v>
      </c>
      <c r="F8" s="186">
        <v>17495</v>
      </c>
      <c r="G8" s="88">
        <v>17412</v>
      </c>
    </row>
    <row r="9" spans="1:7" ht="12.75">
      <c r="A9" s="185"/>
      <c r="B9" s="169">
        <v>3</v>
      </c>
      <c r="C9" s="88" t="s">
        <v>235</v>
      </c>
      <c r="D9" s="186">
        <v>75</v>
      </c>
      <c r="E9" s="186">
        <v>75</v>
      </c>
      <c r="F9" s="186">
        <v>6417</v>
      </c>
      <c r="G9" s="88">
        <v>6304</v>
      </c>
    </row>
    <row r="10" spans="1:7" ht="12.75">
      <c r="A10" s="185"/>
      <c r="B10" s="169">
        <v>4</v>
      </c>
      <c r="C10" s="88" t="s">
        <v>236</v>
      </c>
      <c r="D10" s="186">
        <v>157</v>
      </c>
      <c r="E10" s="186">
        <v>157</v>
      </c>
      <c r="F10" s="186">
        <v>12278</v>
      </c>
      <c r="G10" s="88">
        <v>12278</v>
      </c>
    </row>
    <row r="11" spans="1:7" ht="12.75">
      <c r="A11" s="185"/>
      <c r="B11" s="169">
        <v>5</v>
      </c>
      <c r="C11" s="88" t="s">
        <v>226</v>
      </c>
      <c r="D11" s="186">
        <v>222</v>
      </c>
      <c r="E11" s="186">
        <v>222</v>
      </c>
      <c r="F11" s="186">
        <v>39753</v>
      </c>
      <c r="G11" s="88">
        <v>36405</v>
      </c>
    </row>
    <row r="12" spans="1:7" ht="12.75">
      <c r="A12" s="185"/>
      <c r="B12" s="169">
        <v>6</v>
      </c>
      <c r="C12" s="88" t="s">
        <v>237</v>
      </c>
      <c r="D12" s="186">
        <v>704</v>
      </c>
      <c r="E12" s="186">
        <v>704</v>
      </c>
      <c r="F12" s="186">
        <v>97942</v>
      </c>
      <c r="G12" s="88">
        <v>86450</v>
      </c>
    </row>
    <row r="13" spans="1:7" ht="12.75">
      <c r="A13" s="185"/>
      <c r="B13" s="169">
        <v>7</v>
      </c>
      <c r="C13" s="88" t="s">
        <v>845</v>
      </c>
      <c r="D13" s="186">
        <v>86</v>
      </c>
      <c r="E13" s="186">
        <v>86</v>
      </c>
      <c r="F13" s="186">
        <v>15761</v>
      </c>
      <c r="G13" s="88">
        <v>15309</v>
      </c>
    </row>
    <row r="14" spans="1:7" ht="12.75">
      <c r="A14" s="185"/>
      <c r="B14" s="169">
        <v>8</v>
      </c>
      <c r="C14" s="88" t="s">
        <v>238</v>
      </c>
      <c r="D14" s="186">
        <v>1</v>
      </c>
      <c r="E14" s="186">
        <v>1</v>
      </c>
      <c r="F14" s="186">
        <v>23</v>
      </c>
      <c r="G14" s="88">
        <v>23</v>
      </c>
    </row>
    <row r="15" spans="1:7" ht="12.75">
      <c r="A15" s="185"/>
      <c r="B15" s="169">
        <v>9</v>
      </c>
      <c r="C15" s="88" t="s">
        <v>239</v>
      </c>
      <c r="D15" s="186">
        <v>62</v>
      </c>
      <c r="E15" s="186">
        <v>62</v>
      </c>
      <c r="F15" s="186">
        <v>158</v>
      </c>
      <c r="G15" s="88">
        <v>158</v>
      </c>
    </row>
    <row r="16" spans="1:7" ht="9" customHeight="1">
      <c r="A16" s="185"/>
      <c r="B16" s="89"/>
      <c r="C16" s="72"/>
      <c r="D16" s="24"/>
      <c r="E16" s="24"/>
      <c r="F16" s="24"/>
      <c r="G16" s="72"/>
    </row>
    <row r="17" spans="1:7" ht="12.75">
      <c r="A17" s="87" t="s">
        <v>806</v>
      </c>
      <c r="B17" s="169"/>
      <c r="C17" s="22" t="s">
        <v>732</v>
      </c>
      <c r="D17" s="14">
        <f>SUM(D18:D24)</f>
        <v>1159</v>
      </c>
      <c r="E17" s="14">
        <f>SUM(E18:E24)</f>
        <v>1159</v>
      </c>
      <c r="F17" s="14">
        <f>SUM(F18:F24)</f>
        <v>131462</v>
      </c>
      <c r="G17" s="22">
        <f>SUM(G18:G24)</f>
        <v>128486</v>
      </c>
    </row>
    <row r="18" spans="1:7" ht="12.75">
      <c r="A18" s="185"/>
      <c r="B18" s="169">
        <v>1</v>
      </c>
      <c r="C18" s="72" t="s">
        <v>225</v>
      </c>
      <c r="D18" s="186">
        <v>242</v>
      </c>
      <c r="E18" s="186">
        <v>242</v>
      </c>
      <c r="F18" s="186">
        <v>18066</v>
      </c>
      <c r="G18" s="88">
        <v>18015</v>
      </c>
    </row>
    <row r="19" spans="1:7" ht="12.75">
      <c r="A19" s="185"/>
      <c r="B19" s="169">
        <v>2</v>
      </c>
      <c r="C19" s="72" t="s">
        <v>218</v>
      </c>
      <c r="D19" s="186">
        <v>394</v>
      </c>
      <c r="E19" s="186">
        <v>394</v>
      </c>
      <c r="F19" s="186">
        <v>52117</v>
      </c>
      <c r="G19" s="88">
        <v>50582</v>
      </c>
    </row>
    <row r="20" spans="1:7" ht="12.75">
      <c r="A20" s="185"/>
      <c r="B20" s="169">
        <v>3</v>
      </c>
      <c r="C20" s="72" t="s">
        <v>864</v>
      </c>
      <c r="D20" s="186">
        <v>97</v>
      </c>
      <c r="E20" s="186">
        <v>97</v>
      </c>
      <c r="F20" s="186">
        <v>19744</v>
      </c>
      <c r="G20" s="88">
        <v>19132</v>
      </c>
    </row>
    <row r="21" spans="1:7" ht="12.75">
      <c r="A21" s="185"/>
      <c r="B21" s="169">
        <v>4</v>
      </c>
      <c r="C21" s="72" t="s">
        <v>219</v>
      </c>
      <c r="D21" s="186">
        <v>378</v>
      </c>
      <c r="E21" s="186">
        <v>378</v>
      </c>
      <c r="F21" s="186">
        <v>41095</v>
      </c>
      <c r="G21" s="88">
        <v>40317</v>
      </c>
    </row>
    <row r="22" spans="1:7" ht="12.75">
      <c r="A22" s="185"/>
      <c r="B22" s="169">
        <v>5</v>
      </c>
      <c r="C22" s="72" t="s">
        <v>241</v>
      </c>
      <c r="D22" s="186">
        <v>44</v>
      </c>
      <c r="E22" s="186">
        <v>44</v>
      </c>
      <c r="F22" s="186">
        <v>347</v>
      </c>
      <c r="G22" s="88">
        <v>347</v>
      </c>
    </row>
    <row r="23" spans="1:7" ht="12.75">
      <c r="A23" s="185"/>
      <c r="B23" s="169">
        <v>6</v>
      </c>
      <c r="C23" s="72" t="s">
        <v>686</v>
      </c>
      <c r="D23" s="186">
        <v>2</v>
      </c>
      <c r="E23" s="186">
        <v>2</v>
      </c>
      <c r="F23" s="186">
        <v>23</v>
      </c>
      <c r="G23" s="88">
        <v>23</v>
      </c>
    </row>
    <row r="24" spans="1:7" ht="12.75">
      <c r="A24" s="185"/>
      <c r="B24" s="169">
        <v>7</v>
      </c>
      <c r="C24" s="72" t="s">
        <v>685</v>
      </c>
      <c r="D24" s="186">
        <v>2</v>
      </c>
      <c r="E24" s="186">
        <v>2</v>
      </c>
      <c r="F24" s="186">
        <v>70</v>
      </c>
      <c r="G24" s="88">
        <v>70</v>
      </c>
    </row>
    <row r="25" spans="1:7" ht="9" customHeight="1">
      <c r="A25" s="185"/>
      <c r="B25" s="87"/>
      <c r="C25" s="72"/>
      <c r="D25" s="24"/>
      <c r="E25" s="24"/>
      <c r="F25" s="24"/>
      <c r="G25" s="72"/>
    </row>
    <row r="26" spans="1:7" s="1" customFormat="1" ht="12.75">
      <c r="A26" s="87" t="s">
        <v>807</v>
      </c>
      <c r="B26" s="89"/>
      <c r="C26" s="22" t="s">
        <v>733</v>
      </c>
      <c r="D26" s="14">
        <f>SUM(D27:D32)</f>
        <v>1480</v>
      </c>
      <c r="E26" s="14">
        <f>SUM(E27:E32)</f>
        <v>1480</v>
      </c>
      <c r="F26" s="14">
        <f>SUM(F27:F32)</f>
        <v>70958</v>
      </c>
      <c r="G26" s="22">
        <f>SUM(G27:G32)</f>
        <v>70935</v>
      </c>
    </row>
    <row r="27" spans="1:7" ht="12.75">
      <c r="A27" s="185"/>
      <c r="B27" s="169">
        <v>1</v>
      </c>
      <c r="C27" s="72" t="s">
        <v>214</v>
      </c>
      <c r="D27" s="186">
        <v>210</v>
      </c>
      <c r="E27" s="186">
        <v>210</v>
      </c>
      <c r="F27" s="186">
        <v>26613</v>
      </c>
      <c r="G27" s="88">
        <v>26613</v>
      </c>
    </row>
    <row r="28" spans="1:7" ht="12.75">
      <c r="A28" s="185"/>
      <c r="B28" s="169">
        <v>2</v>
      </c>
      <c r="C28" s="72" t="s">
        <v>708</v>
      </c>
      <c r="D28" s="186">
        <v>270</v>
      </c>
      <c r="E28" s="186">
        <v>270</v>
      </c>
      <c r="F28" s="186">
        <v>27481</v>
      </c>
      <c r="G28" s="88">
        <v>27458</v>
      </c>
    </row>
    <row r="29" spans="1:7" ht="12.75">
      <c r="A29" s="185"/>
      <c r="B29" s="169">
        <v>3</v>
      </c>
      <c r="C29" s="72" t="s">
        <v>687</v>
      </c>
      <c r="D29" s="186">
        <v>159</v>
      </c>
      <c r="E29" s="186">
        <v>159</v>
      </c>
      <c r="F29" s="186">
        <v>1364</v>
      </c>
      <c r="G29" s="88">
        <v>1364</v>
      </c>
    </row>
    <row r="30" spans="1:7" ht="12.75">
      <c r="A30" s="185"/>
      <c r="B30" s="169">
        <v>4</v>
      </c>
      <c r="C30" s="72" t="s">
        <v>688</v>
      </c>
      <c r="D30" s="186">
        <v>832</v>
      </c>
      <c r="E30" s="186">
        <v>832</v>
      </c>
      <c r="F30" s="186">
        <v>15400</v>
      </c>
      <c r="G30" s="88">
        <v>15400</v>
      </c>
    </row>
    <row r="31" spans="1:7" ht="12.75">
      <c r="A31" s="185"/>
      <c r="B31" s="169">
        <v>5</v>
      </c>
      <c r="C31" s="72" t="s">
        <v>690</v>
      </c>
      <c r="D31" s="186">
        <v>6</v>
      </c>
      <c r="E31" s="186">
        <v>6</v>
      </c>
      <c r="F31" s="186">
        <v>92</v>
      </c>
      <c r="G31" s="88">
        <v>92</v>
      </c>
    </row>
    <row r="32" spans="1:7" ht="12.75">
      <c r="A32" s="185"/>
      <c r="B32" s="169">
        <v>6</v>
      </c>
      <c r="C32" s="72" t="s">
        <v>689</v>
      </c>
      <c r="D32" s="186">
        <v>3</v>
      </c>
      <c r="E32" s="186">
        <v>3</v>
      </c>
      <c r="F32" s="186">
        <v>8</v>
      </c>
      <c r="G32" s="88">
        <v>8</v>
      </c>
    </row>
    <row r="33" spans="1:7" ht="9" customHeight="1">
      <c r="A33" s="185"/>
      <c r="B33" s="169"/>
      <c r="C33" s="72"/>
      <c r="D33" s="24"/>
      <c r="E33" s="24"/>
      <c r="F33" s="24"/>
      <c r="G33" s="72"/>
    </row>
    <row r="34" spans="1:7" s="1" customFormat="1" ht="12.75">
      <c r="A34" s="87" t="s">
        <v>808</v>
      </c>
      <c r="B34" s="15"/>
      <c r="C34" s="22" t="s">
        <v>735</v>
      </c>
      <c r="D34" s="14">
        <f>SUM(D35:D40)</f>
        <v>807</v>
      </c>
      <c r="E34" s="14">
        <f>SUM(E35:E40)</f>
        <v>807</v>
      </c>
      <c r="F34" s="14">
        <f>SUM(F35:F40)</f>
        <v>154794</v>
      </c>
      <c r="G34" s="22">
        <f>SUM(G35:G40)</f>
        <v>123126</v>
      </c>
    </row>
    <row r="35" spans="1:7" ht="12.75">
      <c r="A35" s="185"/>
      <c r="B35" s="169">
        <v>1</v>
      </c>
      <c r="C35" s="72" t="s">
        <v>217</v>
      </c>
      <c r="D35" s="186">
        <v>130</v>
      </c>
      <c r="E35" s="186">
        <v>130</v>
      </c>
      <c r="F35" s="186">
        <v>39015</v>
      </c>
      <c r="G35" s="88">
        <v>30237</v>
      </c>
    </row>
    <row r="36" spans="1:7" ht="12.75">
      <c r="A36" s="185"/>
      <c r="B36" s="169">
        <v>2</v>
      </c>
      <c r="C36" s="72" t="s">
        <v>829</v>
      </c>
      <c r="D36" s="186">
        <v>152</v>
      </c>
      <c r="E36" s="186">
        <v>152</v>
      </c>
      <c r="F36" s="186">
        <v>29354</v>
      </c>
      <c r="G36" s="88">
        <v>18017</v>
      </c>
    </row>
    <row r="37" spans="1:7" ht="12.75">
      <c r="A37" s="185"/>
      <c r="B37" s="169">
        <v>3</v>
      </c>
      <c r="C37" s="72" t="s">
        <v>222</v>
      </c>
      <c r="D37" s="186">
        <v>138</v>
      </c>
      <c r="E37" s="186">
        <v>138</v>
      </c>
      <c r="F37" s="186">
        <v>47529</v>
      </c>
      <c r="G37" s="88">
        <v>36349</v>
      </c>
    </row>
    <row r="38" spans="1:7" ht="12.75">
      <c r="A38" s="185"/>
      <c r="B38" s="169">
        <v>4</v>
      </c>
      <c r="C38" s="72" t="s">
        <v>691</v>
      </c>
      <c r="D38" s="186">
        <v>375</v>
      </c>
      <c r="E38" s="186">
        <v>375</v>
      </c>
      <c r="F38" s="186">
        <v>37945</v>
      </c>
      <c r="G38" s="88">
        <v>37762</v>
      </c>
    </row>
    <row r="39" spans="1:7" ht="12.75">
      <c r="A39" s="185"/>
      <c r="B39" s="169">
        <v>5</v>
      </c>
      <c r="C39" s="72" t="s">
        <v>879</v>
      </c>
      <c r="D39" s="186">
        <v>3</v>
      </c>
      <c r="E39" s="186">
        <v>3</v>
      </c>
      <c r="F39" s="186">
        <v>501</v>
      </c>
      <c r="G39" s="88">
        <v>336</v>
      </c>
    </row>
    <row r="40" spans="1:7" ht="12.75">
      <c r="A40" s="185"/>
      <c r="B40" s="169">
        <v>6</v>
      </c>
      <c r="C40" s="72" t="s">
        <v>692</v>
      </c>
      <c r="D40" s="186">
        <v>9</v>
      </c>
      <c r="E40" s="186">
        <v>9</v>
      </c>
      <c r="F40" s="186">
        <v>450</v>
      </c>
      <c r="G40" s="88">
        <v>425</v>
      </c>
    </row>
    <row r="41" spans="1:7" ht="9" customHeight="1">
      <c r="A41" s="185"/>
      <c r="B41" s="169"/>
      <c r="C41" s="72"/>
      <c r="D41" s="24"/>
      <c r="E41" s="24"/>
      <c r="F41" s="24"/>
      <c r="G41" s="72"/>
    </row>
    <row r="42" spans="1:7" s="1" customFormat="1" ht="12.75">
      <c r="A42" s="87" t="s">
        <v>809</v>
      </c>
      <c r="B42" s="15"/>
      <c r="C42" s="22" t="s">
        <v>737</v>
      </c>
      <c r="D42" s="14">
        <f>SUM(D43:D49)</f>
        <v>245</v>
      </c>
      <c r="E42" s="14">
        <f>SUM(E43:E49)</f>
        <v>245</v>
      </c>
      <c r="F42" s="14">
        <f>SUM(F43:F49)</f>
        <v>39927</v>
      </c>
      <c r="G42" s="22">
        <f>SUM(G43:G49)</f>
        <v>34238</v>
      </c>
    </row>
    <row r="43" spans="1:7" ht="12.75">
      <c r="A43" s="185"/>
      <c r="B43" s="169">
        <v>1</v>
      </c>
      <c r="C43" s="72" t="s">
        <v>216</v>
      </c>
      <c r="D43" s="186">
        <v>125</v>
      </c>
      <c r="E43" s="186">
        <v>125</v>
      </c>
      <c r="F43" s="186">
        <v>25124</v>
      </c>
      <c r="G43" s="88">
        <v>24243</v>
      </c>
    </row>
    <row r="44" spans="1:7" ht="12.75">
      <c r="A44" s="185"/>
      <c r="B44" s="169">
        <v>2</v>
      </c>
      <c r="C44" s="72" t="s">
        <v>693</v>
      </c>
      <c r="D44" s="186">
        <v>33</v>
      </c>
      <c r="E44" s="186">
        <v>33</v>
      </c>
      <c r="F44" s="186">
        <v>2315</v>
      </c>
      <c r="G44" s="88">
        <v>1997</v>
      </c>
    </row>
    <row r="45" spans="1:7" ht="12.75">
      <c r="A45" s="185"/>
      <c r="B45" s="169">
        <v>3</v>
      </c>
      <c r="C45" s="72" t="s">
        <v>220</v>
      </c>
      <c r="D45" s="186">
        <v>16</v>
      </c>
      <c r="E45" s="186">
        <v>16</v>
      </c>
      <c r="F45" s="186">
        <v>5782</v>
      </c>
      <c r="G45" s="88">
        <v>3814</v>
      </c>
    </row>
    <row r="46" spans="1:7" ht="12.75">
      <c r="A46" s="185"/>
      <c r="B46" s="169">
        <v>4</v>
      </c>
      <c r="C46" s="72" t="s">
        <v>221</v>
      </c>
      <c r="D46" s="186">
        <v>9</v>
      </c>
      <c r="E46" s="186">
        <v>9</v>
      </c>
      <c r="F46" s="186">
        <v>1278</v>
      </c>
      <c r="G46" s="88">
        <v>823</v>
      </c>
    </row>
    <row r="47" spans="1:7" ht="12.75">
      <c r="A47" s="185"/>
      <c r="B47" s="169">
        <v>5</v>
      </c>
      <c r="C47" s="72" t="s">
        <v>694</v>
      </c>
      <c r="D47" s="186">
        <v>23</v>
      </c>
      <c r="E47" s="186">
        <v>23</v>
      </c>
      <c r="F47" s="186">
        <v>858</v>
      </c>
      <c r="G47" s="88">
        <v>557</v>
      </c>
    </row>
    <row r="48" spans="1:7" ht="12.75">
      <c r="A48" s="185"/>
      <c r="B48" s="169">
        <v>6</v>
      </c>
      <c r="C48" s="72" t="s">
        <v>215</v>
      </c>
      <c r="D48" s="186">
        <v>17</v>
      </c>
      <c r="E48" s="186">
        <v>17</v>
      </c>
      <c r="F48" s="186">
        <v>3863</v>
      </c>
      <c r="G48" s="88">
        <v>2234</v>
      </c>
    </row>
    <row r="49" spans="1:7" s="104" customFormat="1" ht="24" customHeight="1">
      <c r="A49" s="187"/>
      <c r="B49" s="183">
        <v>7</v>
      </c>
      <c r="C49" s="137" t="s">
        <v>695</v>
      </c>
      <c r="D49" s="215">
        <v>22</v>
      </c>
      <c r="E49" s="215">
        <v>22</v>
      </c>
      <c r="F49" s="215">
        <v>707</v>
      </c>
      <c r="G49" s="216">
        <v>570</v>
      </c>
    </row>
    <row r="50" spans="1:7" s="1" customFormat="1" ht="12.75">
      <c r="A50" s="1187" t="s">
        <v>721</v>
      </c>
      <c r="B50" s="1208"/>
      <c r="C50" s="1188"/>
      <c r="D50" s="23">
        <f>D6+D17+D26+D34+D42</f>
        <v>5161</v>
      </c>
      <c r="E50" s="23">
        <f>E6+E17+E26+E34+E42</f>
        <v>5161</v>
      </c>
      <c r="F50" s="23">
        <f>F6+F17+F26+F34+F42</f>
        <v>593732</v>
      </c>
      <c r="G50" s="12">
        <f>G6+G17+G26+G34+G42</f>
        <v>537888</v>
      </c>
    </row>
    <row r="52" ht="12.75">
      <c r="A52" s="39" t="s">
        <v>720</v>
      </c>
    </row>
  </sheetData>
  <sheetProtection/>
  <mergeCells count="8">
    <mergeCell ref="A50:C50"/>
    <mergeCell ref="B5:C5"/>
    <mergeCell ref="A1:G1"/>
    <mergeCell ref="A2:G2"/>
    <mergeCell ref="A3:A4"/>
    <mergeCell ref="D3:E3"/>
    <mergeCell ref="F3:G3"/>
    <mergeCell ref="B3:C4"/>
  </mergeCells>
  <printOptions horizontalCentered="1"/>
  <pageMargins left="0.75" right="0.5" top="0.75" bottom="0.29" header="0.5" footer="0.1"/>
  <pageSetup horizontalDpi="600" verticalDpi="600" orientation="portrait" paperSize="9" scale="97" r:id="rId1"/>
  <headerFooter alignWithMargins="0">
    <oddHeader>&amp;LENERGY</oddHeader>
    <oddFooter>&amp;C110</oddFooter>
  </headerFooter>
</worksheet>
</file>

<file path=xl/worksheets/sheet36.xml><?xml version="1.0" encoding="utf-8"?>
<worksheet xmlns="http://schemas.openxmlformats.org/spreadsheetml/2006/main" xmlns:r="http://schemas.openxmlformats.org/officeDocument/2006/relationships">
  <dimension ref="A1:K34"/>
  <sheetViews>
    <sheetView view="pageBreakPreview" zoomScale="60" zoomScalePageLayoutView="0" workbookViewId="0" topLeftCell="A1">
      <selection activeCell="M22" sqref="M22"/>
    </sheetView>
  </sheetViews>
  <sheetFormatPr defaultColWidth="9.140625" defaultRowHeight="12.75"/>
  <cols>
    <col min="11" max="11" width="7.00390625" style="0" customWidth="1"/>
  </cols>
  <sheetData>
    <row r="1" spans="1:11" ht="28.5" customHeight="1">
      <c r="A1" s="1167" t="s">
        <v>247</v>
      </c>
      <c r="B1" s="1167"/>
      <c r="C1" s="1167"/>
      <c r="D1" s="1167"/>
      <c r="E1" s="1167"/>
      <c r="F1" s="1167"/>
      <c r="G1" s="1167"/>
      <c r="H1" s="1167"/>
      <c r="I1" s="1167"/>
      <c r="J1" s="1167"/>
      <c r="K1" s="1167"/>
    </row>
    <row r="2" spans="1:11" ht="96.75" customHeight="1">
      <c r="A2" s="1312" t="s">
        <v>571</v>
      </c>
      <c r="B2" s="1312"/>
      <c r="C2" s="1312"/>
      <c r="D2" s="1312"/>
      <c r="E2" s="1312"/>
      <c r="F2" s="1312"/>
      <c r="G2" s="1312"/>
      <c r="H2" s="1312"/>
      <c r="I2" s="1312"/>
      <c r="J2" s="1312"/>
      <c r="K2" s="1312"/>
    </row>
    <row r="3" spans="1:11" ht="28.5" customHeight="1" thickBot="1">
      <c r="A3" s="1346" t="s">
        <v>572</v>
      </c>
      <c r="B3" s="1346"/>
      <c r="C3" s="1346"/>
      <c r="D3" s="1346"/>
      <c r="E3" s="1346"/>
      <c r="F3" s="1346"/>
      <c r="G3" s="1346"/>
      <c r="H3" s="1346"/>
      <c r="I3" s="1346"/>
      <c r="J3" s="1346"/>
      <c r="K3" s="1346"/>
    </row>
    <row r="4" spans="1:11" ht="33" customHeight="1">
      <c r="A4" s="1355" t="s">
        <v>243</v>
      </c>
      <c r="B4" s="1356"/>
      <c r="C4" s="1356"/>
      <c r="D4" s="1356"/>
      <c r="E4" s="1356"/>
      <c r="F4" s="1356"/>
      <c r="G4" s="1356"/>
      <c r="H4" s="1356"/>
      <c r="I4" s="1356"/>
      <c r="J4" s="1356"/>
      <c r="K4" s="715"/>
    </row>
    <row r="5" spans="1:11" ht="18.75">
      <c r="A5" s="841"/>
      <c r="B5" s="1367" t="s">
        <v>576</v>
      </c>
      <c r="C5" s="1367"/>
      <c r="D5" s="1367"/>
      <c r="E5" s="1367"/>
      <c r="F5" s="1367"/>
      <c r="G5" s="1367"/>
      <c r="H5" s="1368"/>
      <c r="I5" s="1368"/>
      <c r="J5" s="1368"/>
      <c r="K5" s="1057"/>
    </row>
    <row r="6" spans="1:11" ht="15.75">
      <c r="A6" s="762" t="s">
        <v>577</v>
      </c>
      <c r="B6" s="1344" t="s">
        <v>914</v>
      </c>
      <c r="C6" s="1344"/>
      <c r="D6" s="1179" t="s">
        <v>1028</v>
      </c>
      <c r="E6" s="1179"/>
      <c r="F6" s="1344" t="s">
        <v>1124</v>
      </c>
      <c r="G6" s="1344"/>
      <c r="H6" s="1344" t="s">
        <v>1198</v>
      </c>
      <c r="I6" s="1344"/>
      <c r="J6" s="1344" t="s">
        <v>1215</v>
      </c>
      <c r="K6" s="1344"/>
    </row>
    <row r="7" spans="1:11" ht="15.75">
      <c r="A7" s="969" t="s">
        <v>578</v>
      </c>
      <c r="B7" s="1343">
        <v>368.2</v>
      </c>
      <c r="C7" s="1343"/>
      <c r="D7" s="1343">
        <v>385.7</v>
      </c>
      <c r="E7" s="1343"/>
      <c r="F7" s="1343">
        <v>406.9</v>
      </c>
      <c r="G7" s="1343"/>
      <c r="H7" s="1343">
        <v>430.4</v>
      </c>
      <c r="I7" s="1343"/>
      <c r="J7" s="1343">
        <v>453</v>
      </c>
      <c r="K7" s="1343"/>
    </row>
    <row r="8" spans="1:11" ht="15.75">
      <c r="A8" s="969" t="s">
        <v>579</v>
      </c>
      <c r="B8" s="1343">
        <v>101.6</v>
      </c>
      <c r="C8" s="1343"/>
      <c r="D8" s="1343">
        <v>109</v>
      </c>
      <c r="E8" s="1343"/>
      <c r="F8" s="1343">
        <v>113.6</v>
      </c>
      <c r="G8" s="1343"/>
      <c r="H8" s="1343">
        <v>117.9</v>
      </c>
      <c r="I8" s="1343"/>
      <c r="J8" s="1343">
        <v>126.8</v>
      </c>
      <c r="K8" s="1343"/>
    </row>
    <row r="9" spans="1:11" ht="15.75">
      <c r="A9" s="761" t="s">
        <v>580</v>
      </c>
      <c r="B9" s="1344">
        <v>469.7</v>
      </c>
      <c r="C9" s="1344"/>
      <c r="D9" s="1344">
        <v>494.7</v>
      </c>
      <c r="E9" s="1344"/>
      <c r="F9" s="1344">
        <v>520.5</v>
      </c>
      <c r="G9" s="1344"/>
      <c r="H9" s="1344">
        <v>548.3</v>
      </c>
      <c r="I9" s="1344"/>
      <c r="J9" s="1344">
        <v>579.8</v>
      </c>
      <c r="K9" s="1344"/>
    </row>
    <row r="10" spans="1:11" ht="15.75">
      <c r="A10" s="1365" t="s">
        <v>719</v>
      </c>
      <c r="B10" s="1365"/>
      <c r="C10" s="1365"/>
      <c r="D10" s="1365"/>
      <c r="E10" s="1365"/>
      <c r="F10" s="1365"/>
      <c r="G10" s="1365"/>
      <c r="H10" s="1365"/>
      <c r="I10" s="1365"/>
      <c r="J10" s="1365"/>
      <c r="K10" s="1365"/>
    </row>
    <row r="11" spans="1:11" ht="15.75">
      <c r="A11" s="720"/>
      <c r="B11" s="720"/>
      <c r="C11" s="720"/>
      <c r="D11" s="720"/>
      <c r="E11" s="720"/>
      <c r="F11" s="1119"/>
      <c r="G11" s="1119"/>
      <c r="H11" s="720"/>
      <c r="I11" s="1119"/>
      <c r="J11" s="1119"/>
      <c r="K11" s="720"/>
    </row>
    <row r="12" spans="1:11" ht="14.25">
      <c r="A12" s="1366"/>
      <c r="B12" s="1366"/>
      <c r="C12" s="1366"/>
      <c r="D12" s="1366"/>
      <c r="E12" s="1366"/>
      <c r="F12" s="1366"/>
      <c r="G12" s="1366"/>
      <c r="H12" s="1366"/>
      <c r="I12" s="1366"/>
      <c r="J12" s="1366"/>
      <c r="K12" s="1366"/>
    </row>
    <row r="13" spans="1:11" ht="17.25">
      <c r="A13" s="1347" t="s">
        <v>244</v>
      </c>
      <c r="B13" s="1348"/>
      <c r="C13" s="1348"/>
      <c r="D13" s="1348"/>
      <c r="E13" s="1348"/>
      <c r="F13" s="1348"/>
      <c r="G13" s="1348"/>
      <c r="H13" s="1348"/>
      <c r="I13" s="1348"/>
      <c r="J13" s="720"/>
      <c r="K13" s="720"/>
    </row>
    <row r="14" spans="1:11" ht="18.75">
      <c r="A14" t="s">
        <v>581</v>
      </c>
      <c r="G14" s="720"/>
      <c r="H14" s="1119"/>
      <c r="I14" s="1119"/>
      <c r="J14" s="720"/>
      <c r="K14" s="720"/>
    </row>
    <row r="15" spans="1:10" ht="15.75">
      <c r="A15" s="1363" t="s">
        <v>577</v>
      </c>
      <c r="B15" s="1364"/>
      <c r="C15" s="339"/>
      <c r="D15" s="729" t="s">
        <v>582</v>
      </c>
      <c r="E15" s="334"/>
      <c r="F15" s="733" t="s">
        <v>583</v>
      </c>
      <c r="G15" s="339"/>
      <c r="H15" s="732" t="s">
        <v>584</v>
      </c>
      <c r="I15" s="339"/>
      <c r="J15" s="732" t="s">
        <v>585</v>
      </c>
    </row>
    <row r="16" spans="1:10" ht="15.75">
      <c r="A16" s="736" t="s">
        <v>578</v>
      </c>
      <c r="B16" s="737"/>
      <c r="C16" s="25"/>
      <c r="D16" s="731">
        <v>0.82</v>
      </c>
      <c r="E16" s="2"/>
      <c r="F16" s="734">
        <v>0.98</v>
      </c>
      <c r="G16" s="25"/>
      <c r="H16" s="731">
        <v>0.81</v>
      </c>
      <c r="I16" s="25"/>
      <c r="J16" s="731">
        <v>0.9</v>
      </c>
    </row>
    <row r="17" spans="1:10" ht="15.75">
      <c r="A17" s="738" t="s">
        <v>579</v>
      </c>
      <c r="B17" s="739"/>
      <c r="C17" s="25"/>
      <c r="D17" s="731">
        <v>0.75</v>
      </c>
      <c r="E17" s="2"/>
      <c r="F17" s="734">
        <v>0.94</v>
      </c>
      <c r="G17" s="25"/>
      <c r="H17" s="731">
        <v>0.76</v>
      </c>
      <c r="I17" s="25"/>
      <c r="J17" s="731">
        <v>0.85</v>
      </c>
    </row>
    <row r="18" spans="1:10" ht="15.75">
      <c r="A18" s="740" t="s">
        <v>580</v>
      </c>
      <c r="B18" s="739"/>
      <c r="C18" s="25"/>
      <c r="D18" s="730">
        <v>0.81</v>
      </c>
      <c r="E18" s="2"/>
      <c r="F18" s="735">
        <v>0.98</v>
      </c>
      <c r="G18" s="25"/>
      <c r="H18" s="730">
        <v>0.8</v>
      </c>
      <c r="I18" s="25"/>
      <c r="J18" s="730">
        <v>0.89</v>
      </c>
    </row>
    <row r="19" spans="1:11" ht="15.75">
      <c r="A19" s="1119" t="s">
        <v>719</v>
      </c>
      <c r="B19" s="1119"/>
      <c r="C19" s="1119"/>
      <c r="D19" s="1119"/>
      <c r="E19" s="1119"/>
      <c r="F19" s="1119"/>
      <c r="G19" s="1119"/>
      <c r="H19" s="1119"/>
      <c r="I19" s="1119"/>
      <c r="J19" s="1119"/>
      <c r="K19" s="1119"/>
    </row>
    <row r="20" spans="1:11" ht="36" customHeight="1">
      <c r="A20" s="1362" t="s">
        <v>586</v>
      </c>
      <c r="B20" s="1362"/>
      <c r="C20" s="1362"/>
      <c r="D20" s="1362"/>
      <c r="E20" s="1362"/>
      <c r="F20" s="1362"/>
      <c r="G20" s="1362"/>
      <c r="H20" s="1362"/>
      <c r="I20" s="1362"/>
      <c r="J20" s="1362"/>
      <c r="K20" s="727"/>
    </row>
    <row r="21" spans="1:11" ht="12.75">
      <c r="A21" s="1362" t="s">
        <v>587</v>
      </c>
      <c r="B21" s="1362"/>
      <c r="C21" s="1362"/>
      <c r="D21" s="1362"/>
      <c r="E21" s="1362"/>
      <c r="F21" s="1362"/>
      <c r="G21" s="1362"/>
      <c r="H21" s="1362"/>
      <c r="I21" s="1362"/>
      <c r="J21" s="1362"/>
      <c r="K21" s="1362"/>
    </row>
    <row r="22" spans="1:11" ht="12.75">
      <c r="A22" s="1362" t="s">
        <v>588</v>
      </c>
      <c r="B22" s="1362"/>
      <c r="C22" s="1362"/>
      <c r="D22" s="1362"/>
      <c r="E22" s="1362"/>
      <c r="F22" s="1362"/>
      <c r="G22" s="1362"/>
      <c r="H22" s="1362"/>
      <c r="I22" s="1362"/>
      <c r="J22" s="1362"/>
      <c r="K22" s="1362"/>
    </row>
    <row r="23" spans="1:11" ht="12.75">
      <c r="A23" s="1362" t="s">
        <v>589</v>
      </c>
      <c r="B23" s="1362"/>
      <c r="C23" s="1362"/>
      <c r="D23" s="1362"/>
      <c r="E23" s="1362"/>
      <c r="F23" s="1362"/>
      <c r="G23" s="1362"/>
      <c r="H23" s="1362"/>
      <c r="I23" s="1362"/>
      <c r="J23" s="1362"/>
      <c r="K23" s="1362"/>
    </row>
    <row r="24" spans="1:11" ht="13.5" thickBot="1">
      <c r="A24" s="1362" t="s">
        <v>590</v>
      </c>
      <c r="B24" s="1362"/>
      <c r="C24" s="1362"/>
      <c r="D24" s="1362"/>
      <c r="E24" s="1362"/>
      <c r="F24" s="1362"/>
      <c r="G24" s="1362"/>
      <c r="H24" s="1362"/>
      <c r="I24" s="1362"/>
      <c r="J24" s="1362"/>
      <c r="K24" s="1362"/>
    </row>
    <row r="25" spans="1:11" ht="33" customHeight="1">
      <c r="A25" s="1355" t="s">
        <v>245</v>
      </c>
      <c r="B25" s="1356"/>
      <c r="C25" s="1356"/>
      <c r="D25" s="1356"/>
      <c r="E25" s="1356"/>
      <c r="F25" s="1356"/>
      <c r="G25" s="1356"/>
      <c r="H25" s="1356"/>
      <c r="I25" s="1357"/>
      <c r="J25" s="1361"/>
      <c r="K25" s="1119"/>
    </row>
    <row r="26" spans="1:11" ht="18.75" customHeight="1" thickBot="1">
      <c r="A26" s="1358" t="s">
        <v>591</v>
      </c>
      <c r="B26" s="1359"/>
      <c r="C26" s="1359"/>
      <c r="D26" s="1359"/>
      <c r="E26" s="1359"/>
      <c r="F26" s="1359"/>
      <c r="G26" s="1359"/>
      <c r="H26" s="1359"/>
      <c r="I26" s="1360"/>
      <c r="J26" s="1361"/>
      <c r="K26" s="1119"/>
    </row>
    <row r="27" spans="1:11" ht="16.5" thickBot="1">
      <c r="A27" s="716" t="s">
        <v>577</v>
      </c>
      <c r="B27" s="721" t="s">
        <v>728</v>
      </c>
      <c r="C27" s="722" t="s">
        <v>592</v>
      </c>
      <c r="D27" s="722" t="s">
        <v>230</v>
      </c>
      <c r="E27" s="722" t="s">
        <v>729</v>
      </c>
      <c r="F27" s="1353" t="s">
        <v>749</v>
      </c>
      <c r="G27" s="1354"/>
      <c r="H27" s="1353" t="s">
        <v>593</v>
      </c>
      <c r="I27" s="1354"/>
      <c r="J27" s="720"/>
      <c r="K27" s="720"/>
    </row>
    <row r="28" spans="1:11" ht="16.5" thickBot="1">
      <c r="A28" s="725" t="s">
        <v>578</v>
      </c>
      <c r="B28" s="726">
        <v>1.09</v>
      </c>
      <c r="C28" s="718">
        <v>1.04</v>
      </c>
      <c r="D28" s="726">
        <v>0.44</v>
      </c>
      <c r="E28" s="723">
        <v>1.43</v>
      </c>
      <c r="F28" s="1349">
        <v>0.52</v>
      </c>
      <c r="G28" s="1350"/>
      <c r="H28" s="1349">
        <v>0.7</v>
      </c>
      <c r="I28" s="1350"/>
      <c r="J28" s="720"/>
      <c r="K28" s="720"/>
    </row>
    <row r="29" spans="1:11" ht="16.5" thickBot="1">
      <c r="A29" s="725" t="s">
        <v>579</v>
      </c>
      <c r="B29" s="726">
        <v>1</v>
      </c>
      <c r="C29" s="718">
        <v>0.63</v>
      </c>
      <c r="D29" s="726">
        <v>0.45</v>
      </c>
      <c r="E29" s="723">
        <v>1.44</v>
      </c>
      <c r="F29" s="1349">
        <v>0.59</v>
      </c>
      <c r="G29" s="1350"/>
      <c r="H29" s="1349">
        <v>0.6</v>
      </c>
      <c r="I29" s="1350"/>
      <c r="J29" s="720"/>
      <c r="K29" s="720"/>
    </row>
    <row r="30" spans="1:11" ht="16.5" thickBot="1">
      <c r="A30" s="719" t="s">
        <v>580</v>
      </c>
      <c r="B30" s="721">
        <v>1.07</v>
      </c>
      <c r="C30" s="717">
        <v>0.64</v>
      </c>
      <c r="D30" s="724">
        <v>0.45</v>
      </c>
      <c r="E30" s="721">
        <v>1.43</v>
      </c>
      <c r="F30" s="1351">
        <v>0.53</v>
      </c>
      <c r="G30" s="1352"/>
      <c r="H30" s="1351">
        <v>0.67</v>
      </c>
      <c r="I30" s="1352"/>
      <c r="J30" s="720"/>
      <c r="K30" s="720"/>
    </row>
    <row r="31" spans="1:11" ht="15.75">
      <c r="A31" s="1345" t="s">
        <v>719</v>
      </c>
      <c r="B31" s="1345"/>
      <c r="C31" s="1345"/>
      <c r="D31" s="1345"/>
      <c r="E31" s="1345"/>
      <c r="F31" s="1345"/>
      <c r="G31" s="1345"/>
      <c r="H31" s="1345"/>
      <c r="I31" s="1345"/>
      <c r="J31" s="720"/>
      <c r="K31" s="720"/>
    </row>
    <row r="32" spans="1:11" ht="15.75">
      <c r="A32" s="1119" t="s">
        <v>594</v>
      </c>
      <c r="B32" s="1119"/>
      <c r="C32" s="1119"/>
      <c r="D32" s="1119"/>
      <c r="E32" s="1119"/>
      <c r="F32" s="1119"/>
      <c r="G32" s="1119"/>
      <c r="H32" s="1119"/>
      <c r="I32" s="1119"/>
      <c r="J32" s="1119"/>
      <c r="K32" s="720"/>
    </row>
    <row r="33" spans="1:11" ht="12.75">
      <c r="A33" s="728"/>
      <c r="B33" s="728"/>
      <c r="C33" s="728"/>
      <c r="D33" s="728"/>
      <c r="E33" s="728"/>
      <c r="F33" s="728"/>
      <c r="G33" s="728"/>
      <c r="H33" s="728"/>
      <c r="I33" s="728"/>
      <c r="J33" s="728"/>
      <c r="K33" s="728"/>
    </row>
    <row r="34" spans="1:11" ht="60.75" customHeight="1">
      <c r="A34" s="1080" t="s">
        <v>246</v>
      </c>
      <c r="B34" s="1080"/>
      <c r="C34" s="1080"/>
      <c r="D34" s="1080"/>
      <c r="E34" s="1080"/>
      <c r="F34" s="1080"/>
      <c r="G34" s="1080"/>
      <c r="H34" s="1080"/>
      <c r="I34" s="1080"/>
      <c r="J34" s="1080"/>
      <c r="K34" s="62"/>
    </row>
  </sheetData>
  <sheetProtection/>
  <mergeCells count="55">
    <mergeCell ref="B7:C7"/>
    <mergeCell ref="D7:E7"/>
    <mergeCell ref="F7:G7"/>
    <mergeCell ref="A4:J4"/>
    <mergeCell ref="B5:G5"/>
    <mergeCell ref="H5:J5"/>
    <mergeCell ref="B6:C6"/>
    <mergeCell ref="D6:E6"/>
    <mergeCell ref="F6:G6"/>
    <mergeCell ref="H6:I6"/>
    <mergeCell ref="B9:C9"/>
    <mergeCell ref="D9:E9"/>
    <mergeCell ref="F9:G9"/>
    <mergeCell ref="B8:C8"/>
    <mergeCell ref="D8:E8"/>
    <mergeCell ref="F8:G8"/>
    <mergeCell ref="A19:K19"/>
    <mergeCell ref="A20:J20"/>
    <mergeCell ref="H14:I14"/>
    <mergeCell ref="A15:B15"/>
    <mergeCell ref="A10:K10"/>
    <mergeCell ref="F11:G11"/>
    <mergeCell ref="I11:J11"/>
    <mergeCell ref="A12:K12"/>
    <mergeCell ref="A25:I25"/>
    <mergeCell ref="A26:I26"/>
    <mergeCell ref="J25:J26"/>
    <mergeCell ref="K25:K26"/>
    <mergeCell ref="A21:K21"/>
    <mergeCell ref="A22:K22"/>
    <mergeCell ref="A23:K23"/>
    <mergeCell ref="A24:K24"/>
    <mergeCell ref="F30:G30"/>
    <mergeCell ref="H30:I30"/>
    <mergeCell ref="F27:G27"/>
    <mergeCell ref="H27:I27"/>
    <mergeCell ref="F28:G28"/>
    <mergeCell ref="H28:I28"/>
    <mergeCell ref="A34:J34"/>
    <mergeCell ref="A31:G31"/>
    <mergeCell ref="A1:K1"/>
    <mergeCell ref="A2:K2"/>
    <mergeCell ref="A3:K3"/>
    <mergeCell ref="A13:I13"/>
    <mergeCell ref="H31:I31"/>
    <mergeCell ref="A32:J32"/>
    <mergeCell ref="F29:G29"/>
    <mergeCell ref="H29:I29"/>
    <mergeCell ref="H7:I7"/>
    <mergeCell ref="H8:I8"/>
    <mergeCell ref="H9:I9"/>
    <mergeCell ref="J6:K6"/>
    <mergeCell ref="J7:K7"/>
    <mergeCell ref="J8:K8"/>
    <mergeCell ref="J9:K9"/>
  </mergeCells>
  <printOptions/>
  <pageMargins left="0.75" right="0.75" top="1" bottom="1" header="0.5" footer="0.5"/>
  <pageSetup horizontalDpi="600" verticalDpi="600" orientation="portrait" scale="87" r:id="rId1"/>
</worksheet>
</file>

<file path=xl/worksheets/sheet37.xml><?xml version="1.0" encoding="utf-8"?>
<worksheet xmlns="http://schemas.openxmlformats.org/spreadsheetml/2006/main" xmlns:r="http://schemas.openxmlformats.org/officeDocument/2006/relationships">
  <dimension ref="A1:E48"/>
  <sheetViews>
    <sheetView view="pageBreakPreview" zoomScale="60" zoomScalePageLayoutView="0" workbookViewId="0" topLeftCell="A15">
      <selection activeCell="I15" sqref="I15"/>
    </sheetView>
  </sheetViews>
  <sheetFormatPr defaultColWidth="9.140625" defaultRowHeight="12.75"/>
  <cols>
    <col min="1" max="1" width="5.140625" style="793" customWidth="1"/>
    <col min="2" max="5" width="20.8515625" style="816" customWidth="1"/>
    <col min="6" max="16384" width="9.140625" style="793" customWidth="1"/>
  </cols>
  <sheetData>
    <row r="1" spans="1:5" ht="42.75" customHeight="1">
      <c r="A1" s="1369" t="s">
        <v>162</v>
      </c>
      <c r="B1" s="1369"/>
      <c r="C1" s="1369"/>
      <c r="D1" s="1369"/>
      <c r="E1" s="1369"/>
    </row>
    <row r="2" spans="2:5" ht="7.5" customHeight="1">
      <c r="B2" s="1370" t="s">
        <v>24</v>
      </c>
      <c r="C2" s="1370"/>
      <c r="D2" s="1370"/>
      <c r="E2" s="1370"/>
    </row>
    <row r="3" spans="1:5" ht="39.75" customHeight="1">
      <c r="A3" s="794" t="s">
        <v>804</v>
      </c>
      <c r="B3" s="795" t="s">
        <v>712</v>
      </c>
      <c r="C3" s="796" t="s">
        <v>25</v>
      </c>
      <c r="D3" s="796" t="s">
        <v>476</v>
      </c>
      <c r="E3" s="796" t="s">
        <v>477</v>
      </c>
    </row>
    <row r="4" spans="1:5" ht="12.75">
      <c r="A4" s="796">
        <v>1</v>
      </c>
      <c r="B4" s="797">
        <v>2</v>
      </c>
      <c r="C4" s="798">
        <v>3</v>
      </c>
      <c r="D4" s="799">
        <v>4</v>
      </c>
      <c r="E4" s="799">
        <v>5</v>
      </c>
    </row>
    <row r="5" spans="1:5" s="805" customFormat="1" ht="24.75" customHeight="1">
      <c r="A5" s="800">
        <v>1</v>
      </c>
      <c r="B5" s="801">
        <v>1950</v>
      </c>
      <c r="C5" s="802">
        <v>13.87</v>
      </c>
      <c r="D5" s="803" t="s">
        <v>299</v>
      </c>
      <c r="E5" s="804">
        <v>1612</v>
      </c>
    </row>
    <row r="6" spans="1:5" ht="12.75" customHeight="1">
      <c r="A6" s="186">
        <v>2</v>
      </c>
      <c r="B6" s="806">
        <v>1955</v>
      </c>
      <c r="C6" s="807">
        <v>13.88</v>
      </c>
      <c r="D6" s="808" t="s">
        <v>299</v>
      </c>
      <c r="E6" s="809">
        <v>2013</v>
      </c>
    </row>
    <row r="7" spans="1:5" ht="12.75" customHeight="1">
      <c r="A7" s="800">
        <v>3</v>
      </c>
      <c r="B7" s="806">
        <v>1960</v>
      </c>
      <c r="C7" s="807">
        <v>14.01</v>
      </c>
      <c r="D7" s="810">
        <v>316.8</v>
      </c>
      <c r="E7" s="809">
        <v>2535</v>
      </c>
    </row>
    <row r="8" spans="1:5" ht="12.75" customHeight="1">
      <c r="A8" s="186">
        <v>4</v>
      </c>
      <c r="B8" s="806">
        <v>1965</v>
      </c>
      <c r="C8" s="807">
        <v>13.9</v>
      </c>
      <c r="D8" s="810">
        <v>319.9</v>
      </c>
      <c r="E8" s="809">
        <v>3087</v>
      </c>
    </row>
    <row r="9" spans="1:5" ht="12.75" customHeight="1">
      <c r="A9" s="800">
        <v>5</v>
      </c>
      <c r="B9" s="806">
        <v>1966</v>
      </c>
      <c r="C9" s="807">
        <v>13.96</v>
      </c>
      <c r="D9" s="810">
        <v>321.2</v>
      </c>
      <c r="E9" s="809">
        <v>3222</v>
      </c>
    </row>
    <row r="10" spans="1:5" ht="12.75" customHeight="1">
      <c r="A10" s="186">
        <v>6</v>
      </c>
      <c r="B10" s="806">
        <v>1967</v>
      </c>
      <c r="C10" s="807">
        <v>14</v>
      </c>
      <c r="D10" s="810">
        <v>322</v>
      </c>
      <c r="E10" s="809">
        <v>3334</v>
      </c>
    </row>
    <row r="11" spans="1:5" ht="12.75" customHeight="1">
      <c r="A11" s="800">
        <v>7</v>
      </c>
      <c r="B11" s="806">
        <v>1968</v>
      </c>
      <c r="C11" s="807">
        <v>13.94</v>
      </c>
      <c r="D11" s="810">
        <v>322.9</v>
      </c>
      <c r="E11" s="809">
        <v>3501</v>
      </c>
    </row>
    <row r="12" spans="1:5" ht="12.75" customHeight="1">
      <c r="A12" s="186">
        <v>8</v>
      </c>
      <c r="B12" s="806">
        <v>1969</v>
      </c>
      <c r="C12" s="807">
        <v>14.03</v>
      </c>
      <c r="D12" s="810">
        <v>324.5</v>
      </c>
      <c r="E12" s="809">
        <v>3715</v>
      </c>
    </row>
    <row r="13" spans="1:5" ht="12.75" customHeight="1">
      <c r="A13" s="800">
        <v>9</v>
      </c>
      <c r="B13" s="806">
        <v>1970</v>
      </c>
      <c r="C13" s="807">
        <v>14.02</v>
      </c>
      <c r="D13" s="810">
        <v>325.5</v>
      </c>
      <c r="E13" s="809">
        <v>3997</v>
      </c>
    </row>
    <row r="14" spans="1:5" ht="12.75" customHeight="1">
      <c r="A14" s="186">
        <v>10</v>
      </c>
      <c r="B14" s="806">
        <v>1971</v>
      </c>
      <c r="C14" s="807">
        <v>13.89</v>
      </c>
      <c r="D14" s="810">
        <v>326.2</v>
      </c>
      <c r="E14" s="809">
        <v>4143</v>
      </c>
    </row>
    <row r="15" spans="1:5" ht="12.75" customHeight="1">
      <c r="A15" s="800">
        <v>11</v>
      </c>
      <c r="B15" s="806">
        <v>1972</v>
      </c>
      <c r="C15" s="807">
        <v>14</v>
      </c>
      <c r="D15" s="810">
        <v>327.3</v>
      </c>
      <c r="E15" s="809">
        <v>4305</v>
      </c>
    </row>
    <row r="16" spans="1:5" ht="12.75" customHeight="1">
      <c r="A16" s="186">
        <v>12</v>
      </c>
      <c r="B16" s="806">
        <v>1973</v>
      </c>
      <c r="C16" s="807">
        <v>14.13</v>
      </c>
      <c r="D16" s="810">
        <v>329.5</v>
      </c>
      <c r="E16" s="809">
        <v>4538</v>
      </c>
    </row>
    <row r="17" spans="1:5" ht="12.75" customHeight="1">
      <c r="A17" s="800">
        <v>13</v>
      </c>
      <c r="B17" s="806">
        <v>1974</v>
      </c>
      <c r="C17" s="807">
        <v>13.89</v>
      </c>
      <c r="D17" s="810">
        <v>330.1</v>
      </c>
      <c r="E17" s="809">
        <v>4545</v>
      </c>
    </row>
    <row r="18" spans="1:5" ht="12.75" customHeight="1">
      <c r="A18" s="186">
        <v>14</v>
      </c>
      <c r="B18" s="806">
        <v>1975</v>
      </c>
      <c r="C18" s="807">
        <v>13.94</v>
      </c>
      <c r="D18" s="810">
        <v>331</v>
      </c>
      <c r="E18" s="809">
        <v>4518</v>
      </c>
    </row>
    <row r="19" spans="1:5" ht="12.75" customHeight="1">
      <c r="A19" s="800">
        <v>15</v>
      </c>
      <c r="B19" s="806">
        <v>1976</v>
      </c>
      <c r="C19" s="807">
        <v>13.86</v>
      </c>
      <c r="D19" s="810">
        <v>332</v>
      </c>
      <c r="E19" s="809">
        <v>4776</v>
      </c>
    </row>
    <row r="20" spans="1:5" ht="12.75" customHeight="1">
      <c r="A20" s="186">
        <v>16</v>
      </c>
      <c r="B20" s="806">
        <v>1977</v>
      </c>
      <c r="C20" s="807">
        <v>14.11</v>
      </c>
      <c r="D20" s="810">
        <v>333.7</v>
      </c>
      <c r="E20" s="809">
        <v>4910</v>
      </c>
    </row>
    <row r="21" spans="1:5" ht="12.75" customHeight="1">
      <c r="A21" s="800">
        <v>17</v>
      </c>
      <c r="B21" s="806">
        <v>1978</v>
      </c>
      <c r="C21" s="807">
        <v>14.02</v>
      </c>
      <c r="D21" s="810">
        <v>335.3</v>
      </c>
      <c r="E21" s="809">
        <v>4962</v>
      </c>
    </row>
    <row r="22" spans="1:5" ht="12.75" customHeight="1">
      <c r="A22" s="186">
        <v>18</v>
      </c>
      <c r="B22" s="806">
        <v>1979</v>
      </c>
      <c r="C22" s="807">
        <v>14.09</v>
      </c>
      <c r="D22" s="810">
        <v>336.7</v>
      </c>
      <c r="E22" s="809">
        <v>5249</v>
      </c>
    </row>
    <row r="23" spans="1:5" ht="12.75" customHeight="1">
      <c r="A23" s="800">
        <v>19</v>
      </c>
      <c r="B23" s="806">
        <v>1980</v>
      </c>
      <c r="C23" s="807">
        <v>14.16</v>
      </c>
      <c r="D23" s="810">
        <v>338.5</v>
      </c>
      <c r="E23" s="809">
        <v>5177</v>
      </c>
    </row>
    <row r="24" spans="1:5" ht="12.75" customHeight="1">
      <c r="A24" s="186">
        <v>20</v>
      </c>
      <c r="B24" s="806">
        <v>1981</v>
      </c>
      <c r="C24" s="807">
        <v>14.22</v>
      </c>
      <c r="D24" s="810">
        <v>339.8</v>
      </c>
      <c r="E24" s="809">
        <v>5004</v>
      </c>
    </row>
    <row r="25" spans="1:5" ht="12.75" customHeight="1">
      <c r="A25" s="800">
        <v>21</v>
      </c>
      <c r="B25" s="806">
        <v>1982</v>
      </c>
      <c r="C25" s="807">
        <v>14.06</v>
      </c>
      <c r="D25" s="810">
        <v>341</v>
      </c>
      <c r="E25" s="809">
        <v>4961</v>
      </c>
    </row>
    <row r="26" spans="1:5" ht="12.75" customHeight="1">
      <c r="A26" s="186">
        <v>22</v>
      </c>
      <c r="B26" s="806">
        <v>1983</v>
      </c>
      <c r="C26" s="807">
        <v>14.25</v>
      </c>
      <c r="D26" s="810">
        <v>342.6</v>
      </c>
      <c r="E26" s="809">
        <v>4944</v>
      </c>
    </row>
    <row r="27" spans="1:5" ht="12.75" customHeight="1">
      <c r="A27" s="800">
        <v>23</v>
      </c>
      <c r="B27" s="806">
        <v>1984</v>
      </c>
      <c r="C27" s="807">
        <v>14.07</v>
      </c>
      <c r="D27" s="810">
        <v>344.2</v>
      </c>
      <c r="E27" s="809">
        <v>5116</v>
      </c>
    </row>
    <row r="28" spans="1:5" ht="12.75" customHeight="1">
      <c r="A28" s="186">
        <v>24</v>
      </c>
      <c r="B28" s="806">
        <v>1985</v>
      </c>
      <c r="C28" s="807">
        <v>14.03</v>
      </c>
      <c r="D28" s="810">
        <v>345.7</v>
      </c>
      <c r="E28" s="809">
        <v>5277</v>
      </c>
    </row>
    <row r="29" spans="1:5" ht="12.75" customHeight="1">
      <c r="A29" s="800">
        <v>25</v>
      </c>
      <c r="B29" s="806">
        <v>1986</v>
      </c>
      <c r="C29" s="807">
        <v>14.12</v>
      </c>
      <c r="D29" s="810">
        <v>347</v>
      </c>
      <c r="E29" s="809">
        <v>5439</v>
      </c>
    </row>
    <row r="30" spans="1:5" ht="12.75" customHeight="1">
      <c r="A30" s="186">
        <v>26</v>
      </c>
      <c r="B30" s="806">
        <v>1987</v>
      </c>
      <c r="C30" s="807">
        <v>14.27</v>
      </c>
      <c r="D30" s="810">
        <v>348.7</v>
      </c>
      <c r="E30" s="809">
        <v>5561</v>
      </c>
    </row>
    <row r="31" spans="1:5" ht="12.75" customHeight="1">
      <c r="A31" s="800">
        <v>27</v>
      </c>
      <c r="B31" s="806">
        <v>1988</v>
      </c>
      <c r="C31" s="807">
        <v>14.29</v>
      </c>
      <c r="D31" s="810">
        <v>351.3</v>
      </c>
      <c r="E31" s="809">
        <v>5774</v>
      </c>
    </row>
    <row r="32" spans="1:5" ht="12.75" customHeight="1">
      <c r="A32" s="186">
        <v>28</v>
      </c>
      <c r="B32" s="806">
        <v>1989</v>
      </c>
      <c r="C32" s="807">
        <v>14.19</v>
      </c>
      <c r="D32" s="810">
        <v>352.7</v>
      </c>
      <c r="E32" s="809">
        <v>5882</v>
      </c>
    </row>
    <row r="33" spans="1:5" ht="12.75" customHeight="1">
      <c r="A33" s="800">
        <v>29</v>
      </c>
      <c r="B33" s="806">
        <v>1990</v>
      </c>
      <c r="C33" s="807">
        <v>14.37</v>
      </c>
      <c r="D33" s="810">
        <v>354</v>
      </c>
      <c r="E33" s="809">
        <v>5953</v>
      </c>
    </row>
    <row r="34" spans="1:5" ht="12.75" customHeight="1">
      <c r="A34" s="186">
        <v>30</v>
      </c>
      <c r="B34" s="806">
        <v>1991</v>
      </c>
      <c r="C34" s="807">
        <v>14.32</v>
      </c>
      <c r="D34" s="810">
        <v>355.5</v>
      </c>
      <c r="E34" s="809">
        <v>6023</v>
      </c>
    </row>
    <row r="35" spans="1:5" ht="12.75" customHeight="1">
      <c r="A35" s="800">
        <v>31</v>
      </c>
      <c r="B35" s="806">
        <v>1992</v>
      </c>
      <c r="C35" s="807">
        <v>14.14</v>
      </c>
      <c r="D35" s="810">
        <v>356.4</v>
      </c>
      <c r="E35" s="809">
        <v>5907</v>
      </c>
    </row>
    <row r="36" spans="1:5" ht="12.75" customHeight="1">
      <c r="A36" s="186">
        <v>32</v>
      </c>
      <c r="B36" s="806">
        <v>1993</v>
      </c>
      <c r="C36" s="807">
        <v>14.14</v>
      </c>
      <c r="D36" s="810">
        <v>357</v>
      </c>
      <c r="E36" s="809">
        <v>5904</v>
      </c>
    </row>
    <row r="37" spans="1:5" ht="12.75" customHeight="1">
      <c r="A37" s="800">
        <v>33</v>
      </c>
      <c r="B37" s="806">
        <v>1994</v>
      </c>
      <c r="C37" s="807">
        <v>14.25</v>
      </c>
      <c r="D37" s="810">
        <v>358.9</v>
      </c>
      <c r="E37" s="809">
        <v>6055</v>
      </c>
    </row>
    <row r="38" spans="1:5" ht="12.75" customHeight="1">
      <c r="A38" s="186">
        <v>34</v>
      </c>
      <c r="B38" s="806">
        <v>1995</v>
      </c>
      <c r="C38" s="807">
        <v>14.37</v>
      </c>
      <c r="D38" s="810">
        <v>360.9</v>
      </c>
      <c r="E38" s="809">
        <v>6187</v>
      </c>
    </row>
    <row r="39" spans="1:5" ht="12.75" customHeight="1">
      <c r="A39" s="800">
        <v>35</v>
      </c>
      <c r="B39" s="806">
        <v>1996</v>
      </c>
      <c r="C39" s="807">
        <v>14.23</v>
      </c>
      <c r="D39" s="810">
        <v>362.6</v>
      </c>
      <c r="E39" s="809">
        <v>6326</v>
      </c>
    </row>
    <row r="40" spans="1:5" ht="12.75" customHeight="1">
      <c r="A40" s="186">
        <v>36</v>
      </c>
      <c r="B40" s="806">
        <v>1997</v>
      </c>
      <c r="C40" s="807">
        <v>14.4</v>
      </c>
      <c r="D40" s="810">
        <v>363.8</v>
      </c>
      <c r="E40" s="809">
        <v>6422</v>
      </c>
    </row>
    <row r="41" spans="1:5" ht="12.75" customHeight="1">
      <c r="A41" s="800">
        <v>37</v>
      </c>
      <c r="B41" s="806">
        <v>1998</v>
      </c>
      <c r="C41" s="807">
        <v>14.56</v>
      </c>
      <c r="D41" s="810">
        <v>366.6</v>
      </c>
      <c r="E41" s="809">
        <v>6407</v>
      </c>
    </row>
    <row r="42" spans="1:5" ht="12.75" customHeight="1">
      <c r="A42" s="186">
        <v>38</v>
      </c>
      <c r="B42" s="806">
        <v>1999</v>
      </c>
      <c r="C42" s="807">
        <v>14.32</v>
      </c>
      <c r="D42" s="810">
        <v>368.3</v>
      </c>
      <c r="E42" s="809">
        <v>6239</v>
      </c>
    </row>
    <row r="43" spans="1:5" ht="12.75" customHeight="1">
      <c r="A43" s="800">
        <v>39</v>
      </c>
      <c r="B43" s="806">
        <v>2000</v>
      </c>
      <c r="C43" s="807">
        <v>14.31</v>
      </c>
      <c r="D43" s="810">
        <v>369.4</v>
      </c>
      <c r="E43" s="809">
        <v>6315</v>
      </c>
    </row>
    <row r="44" spans="1:5" ht="12.75" customHeight="1">
      <c r="A44" s="800">
        <v>40</v>
      </c>
      <c r="B44" s="806">
        <v>2001</v>
      </c>
      <c r="C44" s="807">
        <v>14.36</v>
      </c>
      <c r="D44" s="810">
        <v>370.9</v>
      </c>
      <c r="E44" s="809">
        <v>6378</v>
      </c>
    </row>
    <row r="45" spans="1:5" ht="25.5" customHeight="1">
      <c r="A45" s="811">
        <v>41</v>
      </c>
      <c r="B45" s="812" t="s">
        <v>478</v>
      </c>
      <c r="C45" s="813">
        <v>14.52</v>
      </c>
      <c r="D45" s="814">
        <v>372.9</v>
      </c>
      <c r="E45" s="815">
        <v>6443</v>
      </c>
    </row>
    <row r="47" spans="1:2" ht="12.75">
      <c r="A47" s="817" t="s">
        <v>479</v>
      </c>
      <c r="B47" s="793"/>
    </row>
    <row r="48" ht="12.75">
      <c r="A48" s="793" t="s">
        <v>480</v>
      </c>
    </row>
  </sheetData>
  <sheetProtection/>
  <mergeCells count="2">
    <mergeCell ref="A1:E1"/>
    <mergeCell ref="B2:E2"/>
  </mergeCells>
  <printOptions/>
  <pageMargins left="0.75" right="0.75" top="1" bottom="1" header="0.5" footer="0.5"/>
  <pageSetup horizontalDpi="600" verticalDpi="600" orientation="portrait" scale="96" r:id="rId1"/>
</worksheet>
</file>

<file path=xl/worksheets/sheet38.xml><?xml version="1.0" encoding="utf-8"?>
<worksheet xmlns="http://schemas.openxmlformats.org/spreadsheetml/2006/main" xmlns:r="http://schemas.openxmlformats.org/officeDocument/2006/relationships">
  <dimension ref="A1:K36"/>
  <sheetViews>
    <sheetView view="pageBreakPreview" zoomScale="60" zoomScalePageLayoutView="0" workbookViewId="0" topLeftCell="A1">
      <selection activeCell="T46" sqref="T46"/>
    </sheetView>
  </sheetViews>
  <sheetFormatPr defaultColWidth="9.140625" defaultRowHeight="12.75"/>
  <cols>
    <col min="1" max="1" width="12.00390625" style="0" customWidth="1"/>
    <col min="2" max="2" width="7.28125" style="0" customWidth="1"/>
    <col min="3" max="3" width="7.421875" style="0" customWidth="1"/>
    <col min="4" max="4" width="9.8515625" style="0" bestFit="1" customWidth="1"/>
    <col min="5" max="5" width="5.421875" style="0" customWidth="1"/>
    <col min="6" max="6" width="9.8515625" style="0" bestFit="1" customWidth="1"/>
    <col min="7" max="7" width="7.00390625" style="0" customWidth="1"/>
    <col min="8" max="8" width="8.7109375" style="0" customWidth="1"/>
    <col min="9" max="9" width="3.28125" style="0" customWidth="1"/>
    <col min="10" max="10" width="6.8515625" style="0" customWidth="1"/>
    <col min="11" max="11" width="5.00390625" style="0" customWidth="1"/>
  </cols>
  <sheetData>
    <row r="1" spans="1:10" ht="42.75" customHeight="1">
      <c r="A1" s="1369" t="s">
        <v>481</v>
      </c>
      <c r="B1" s="1369"/>
      <c r="C1" s="1369"/>
      <c r="D1" s="1369"/>
      <c r="E1" s="1369"/>
      <c r="F1" s="1369"/>
      <c r="G1" s="1369"/>
      <c r="H1" s="1369"/>
      <c r="I1" s="1369"/>
      <c r="J1" s="1369"/>
    </row>
    <row r="2" spans="2:8" ht="15.75">
      <c r="B2" s="1113" t="s">
        <v>482</v>
      </c>
      <c r="C2" s="1113"/>
      <c r="D2" s="1113"/>
      <c r="E2" s="1113"/>
      <c r="F2" s="1113"/>
      <c r="G2" s="1395"/>
      <c r="H2" s="1395"/>
    </row>
    <row r="3" spans="1:11" ht="12.75">
      <c r="A3" s="794" t="s">
        <v>577</v>
      </c>
      <c r="B3" s="1375" t="s">
        <v>914</v>
      </c>
      <c r="C3" s="1376"/>
      <c r="D3" s="1385" t="s">
        <v>1028</v>
      </c>
      <c r="E3" s="1386"/>
      <c r="F3" s="1385" t="s">
        <v>1124</v>
      </c>
      <c r="G3" s="1386"/>
      <c r="H3" s="1385" t="s">
        <v>1198</v>
      </c>
      <c r="I3" s="1386"/>
      <c r="J3" s="1385" t="s">
        <v>483</v>
      </c>
      <c r="K3" s="1386"/>
    </row>
    <row r="4" spans="1:11" ht="12.75">
      <c r="A4" s="796">
        <v>1</v>
      </c>
      <c r="B4" s="1375">
        <v>2</v>
      </c>
      <c r="C4" s="1376"/>
      <c r="D4" s="1385">
        <v>3</v>
      </c>
      <c r="E4" s="1386"/>
      <c r="F4" s="1385">
        <v>4</v>
      </c>
      <c r="G4" s="1386"/>
      <c r="H4" s="1385">
        <v>5</v>
      </c>
      <c r="I4" s="1386"/>
      <c r="J4" s="1385">
        <v>6</v>
      </c>
      <c r="K4" s="1386"/>
    </row>
    <row r="5" spans="1:11" ht="12.75">
      <c r="A5" s="800" t="s">
        <v>578</v>
      </c>
      <c r="B5" s="1387">
        <v>368.2</v>
      </c>
      <c r="C5" s="1388"/>
      <c r="D5" s="1389">
        <v>385.7</v>
      </c>
      <c r="E5" s="1390"/>
      <c r="F5" s="1391">
        <v>406.9</v>
      </c>
      <c r="G5" s="1392"/>
      <c r="H5" s="1393">
        <v>430.4</v>
      </c>
      <c r="I5" s="1394"/>
      <c r="J5" s="18">
        <v>453</v>
      </c>
      <c r="K5" s="17"/>
    </row>
    <row r="6" spans="1:11" ht="12.75">
      <c r="A6" s="186" t="s">
        <v>579</v>
      </c>
      <c r="B6" s="1377">
        <v>101.6</v>
      </c>
      <c r="C6" s="1378"/>
      <c r="D6" s="1379">
        <v>109</v>
      </c>
      <c r="E6" s="1380"/>
      <c r="F6" s="1381">
        <v>113.6</v>
      </c>
      <c r="G6" s="1382"/>
      <c r="H6" s="1383">
        <v>117.9</v>
      </c>
      <c r="I6" s="1384"/>
      <c r="J6" s="18">
        <v>126.8</v>
      </c>
      <c r="K6" s="17"/>
    </row>
    <row r="7" spans="1:11" ht="12.75">
      <c r="A7" s="822" t="s">
        <v>580</v>
      </c>
      <c r="B7" s="1375">
        <v>469.7</v>
      </c>
      <c r="C7" s="1376"/>
      <c r="D7" s="1375">
        <v>494.7</v>
      </c>
      <c r="E7" s="1376"/>
      <c r="F7" s="1375">
        <v>520.5</v>
      </c>
      <c r="G7" s="1376"/>
      <c r="H7" s="1375">
        <v>548.3</v>
      </c>
      <c r="I7" s="1376"/>
      <c r="J7" s="340">
        <v>579.8</v>
      </c>
      <c r="K7" s="335"/>
    </row>
    <row r="8" ht="12.75">
      <c r="A8" t="s">
        <v>484</v>
      </c>
    </row>
    <row r="10" spans="1:9" ht="16.5">
      <c r="A10" s="1372" t="s">
        <v>485</v>
      </c>
      <c r="B10" s="1372"/>
      <c r="C10" s="1372"/>
      <c r="D10" s="1372"/>
      <c r="E10" s="1372"/>
      <c r="F10" s="1372"/>
      <c r="G10" s="1372"/>
      <c r="H10" s="1372"/>
      <c r="I10" s="1372"/>
    </row>
    <row r="11" spans="5:6" ht="15.75">
      <c r="E11" s="1373" t="s">
        <v>486</v>
      </c>
      <c r="F11" s="1373"/>
    </row>
    <row r="12" spans="1:6" ht="12.75">
      <c r="A12" s="823" t="s">
        <v>577</v>
      </c>
      <c r="B12" s="339"/>
      <c r="C12" s="818" t="s">
        <v>582</v>
      </c>
      <c r="D12" s="820" t="s">
        <v>583</v>
      </c>
      <c r="E12" s="796" t="s">
        <v>584</v>
      </c>
      <c r="F12" s="796" t="s">
        <v>585</v>
      </c>
    </row>
    <row r="13" spans="1:6" ht="12.75">
      <c r="A13" s="819">
        <v>1</v>
      </c>
      <c r="B13" s="339"/>
      <c r="C13" s="818">
        <v>2</v>
      </c>
      <c r="D13" s="798">
        <v>3</v>
      </c>
      <c r="E13" s="799">
        <v>4</v>
      </c>
      <c r="F13" s="799">
        <v>5</v>
      </c>
    </row>
    <row r="14" spans="1:6" ht="12.75">
      <c r="A14" s="824" t="s">
        <v>578</v>
      </c>
      <c r="B14" s="18"/>
      <c r="C14" s="825">
        <v>0.82</v>
      </c>
      <c r="D14" s="802">
        <v>0.98</v>
      </c>
      <c r="E14" s="803">
        <v>0.81</v>
      </c>
      <c r="F14" s="826">
        <v>0.9</v>
      </c>
    </row>
    <row r="15" spans="1:6" ht="12.75">
      <c r="A15" s="475" t="s">
        <v>579</v>
      </c>
      <c r="B15" s="18"/>
      <c r="C15" s="827">
        <v>0.75</v>
      </c>
      <c r="D15" s="807">
        <v>0.94</v>
      </c>
      <c r="E15" s="808">
        <v>0.76</v>
      </c>
      <c r="F15" s="810">
        <v>0.85</v>
      </c>
    </row>
    <row r="16" spans="1:6" ht="12.75">
      <c r="A16" s="828" t="s">
        <v>580</v>
      </c>
      <c r="B16" s="25"/>
      <c r="C16" s="829">
        <v>0.81</v>
      </c>
      <c r="D16" s="830">
        <v>98</v>
      </c>
      <c r="E16" s="831">
        <v>0.8</v>
      </c>
      <c r="F16" s="831">
        <v>0.89</v>
      </c>
    </row>
    <row r="17" ht="12.75">
      <c r="A17" t="s">
        <v>484</v>
      </c>
    </row>
    <row r="18" spans="1:8" ht="36" customHeight="1">
      <c r="A18" s="1374" t="s">
        <v>487</v>
      </c>
      <c r="B18" s="1374"/>
      <c r="C18" s="1374"/>
      <c r="D18" s="1374"/>
      <c r="E18" s="1374"/>
      <c r="F18" s="1374"/>
      <c r="G18" s="1374"/>
      <c r="H18" s="1374"/>
    </row>
    <row r="19" spans="1:8" ht="12.75">
      <c r="A19" s="1374" t="s">
        <v>587</v>
      </c>
      <c r="B19" s="1374"/>
      <c r="C19" s="1374"/>
      <c r="D19" s="1374"/>
      <c r="E19" s="1374"/>
      <c r="F19" s="1374"/>
      <c r="G19" s="1374"/>
      <c r="H19" s="832"/>
    </row>
    <row r="20" spans="1:2" ht="12.75">
      <c r="A20" s="833" t="s">
        <v>588</v>
      </c>
      <c r="B20" s="833"/>
    </row>
    <row r="21" spans="1:2" ht="12.75">
      <c r="A21" s="834" t="s">
        <v>589</v>
      </c>
      <c r="B21" s="833"/>
    </row>
    <row r="22" spans="1:2" ht="12.75">
      <c r="A22" s="834" t="s">
        <v>590</v>
      </c>
      <c r="B22" s="833"/>
    </row>
    <row r="25" spans="1:9" ht="53.25" customHeight="1">
      <c r="A25" s="1369" t="s">
        <v>488</v>
      </c>
      <c r="B25" s="1369"/>
      <c r="C25" s="1369"/>
      <c r="D25" s="1369"/>
      <c r="E25" s="1369"/>
      <c r="F25" s="1369"/>
      <c r="G25" s="1369"/>
      <c r="H25" s="1369"/>
      <c r="I25" s="835"/>
    </row>
    <row r="26" spans="6:7" ht="15.75">
      <c r="F26" s="1371" t="s">
        <v>489</v>
      </c>
      <c r="G26" s="1371"/>
    </row>
    <row r="27" spans="1:7" ht="25.5">
      <c r="A27" s="794" t="s">
        <v>577</v>
      </c>
      <c r="B27" s="795" t="s">
        <v>728</v>
      </c>
      <c r="C27" s="796" t="s">
        <v>592</v>
      </c>
      <c r="D27" s="796" t="s">
        <v>230</v>
      </c>
      <c r="E27" s="796" t="s">
        <v>729</v>
      </c>
      <c r="F27" s="796" t="s">
        <v>749</v>
      </c>
      <c r="G27" s="796" t="s">
        <v>593</v>
      </c>
    </row>
    <row r="28" spans="1:7" ht="12.75">
      <c r="A28" s="796">
        <v>1</v>
      </c>
      <c r="B28" s="797">
        <v>2</v>
      </c>
      <c r="C28" s="798">
        <v>3</v>
      </c>
      <c r="D28" s="799">
        <v>4</v>
      </c>
      <c r="E28" s="799">
        <v>5</v>
      </c>
      <c r="F28" s="837">
        <v>6</v>
      </c>
      <c r="G28" s="837">
        <v>7</v>
      </c>
    </row>
    <row r="29" spans="1:7" ht="12.75">
      <c r="A29" s="824" t="s">
        <v>578</v>
      </c>
      <c r="B29" s="826">
        <v>1.09</v>
      </c>
      <c r="C29" s="802">
        <v>1.04</v>
      </c>
      <c r="D29" s="803">
        <v>0.44</v>
      </c>
      <c r="E29" s="826">
        <v>1.43</v>
      </c>
      <c r="F29" s="838">
        <v>0.52</v>
      </c>
      <c r="G29" s="838">
        <v>0.7</v>
      </c>
    </row>
    <row r="30" spans="1:7" ht="12.75">
      <c r="A30" s="475" t="s">
        <v>579</v>
      </c>
      <c r="B30" s="810">
        <v>1</v>
      </c>
      <c r="C30" s="807">
        <v>0.63</v>
      </c>
      <c r="D30" s="810">
        <v>0.45</v>
      </c>
      <c r="E30" s="810">
        <v>1.44</v>
      </c>
      <c r="F30" s="810">
        <v>0.59</v>
      </c>
      <c r="G30" s="810">
        <v>0.6</v>
      </c>
    </row>
    <row r="31" spans="1:7" ht="12.75">
      <c r="A31" s="822" t="s">
        <v>580</v>
      </c>
      <c r="B31" s="831">
        <v>1.07</v>
      </c>
      <c r="C31" s="830">
        <v>0.64</v>
      </c>
      <c r="D31" s="831">
        <v>0.45</v>
      </c>
      <c r="E31" s="831">
        <v>1.43</v>
      </c>
      <c r="F31" s="831">
        <v>0.53</v>
      </c>
      <c r="G31" s="831">
        <v>0.67</v>
      </c>
    </row>
    <row r="32" ht="12.75">
      <c r="A32" t="s">
        <v>484</v>
      </c>
    </row>
    <row r="33" spans="1:2" ht="12.75">
      <c r="A33" s="833" t="s">
        <v>594</v>
      </c>
      <c r="B33" s="833"/>
    </row>
    <row r="34" spans="1:2" ht="12.75">
      <c r="A34" s="833"/>
      <c r="B34" s="833"/>
    </row>
    <row r="35" spans="1:2" ht="12.75">
      <c r="A35" s="834"/>
      <c r="B35" s="833"/>
    </row>
    <row r="36" spans="1:2" ht="12.75">
      <c r="A36" s="834"/>
      <c r="B36" s="833"/>
    </row>
  </sheetData>
  <sheetProtection/>
  <mergeCells count="31">
    <mergeCell ref="A1:J1"/>
    <mergeCell ref="B2:F2"/>
    <mergeCell ref="G2:H2"/>
    <mergeCell ref="B3:C3"/>
    <mergeCell ref="D3:E3"/>
    <mergeCell ref="F3:G3"/>
    <mergeCell ref="H3:I3"/>
    <mergeCell ref="J3:K3"/>
    <mergeCell ref="J4:K4"/>
    <mergeCell ref="B5:C5"/>
    <mergeCell ref="D5:E5"/>
    <mergeCell ref="F5:G5"/>
    <mergeCell ref="H5:I5"/>
    <mergeCell ref="B4:C4"/>
    <mergeCell ref="D4:E4"/>
    <mergeCell ref="F4:G4"/>
    <mergeCell ref="H4:I4"/>
    <mergeCell ref="B7:C7"/>
    <mergeCell ref="D7:E7"/>
    <mergeCell ref="F7:G7"/>
    <mergeCell ref="H7:I7"/>
    <mergeCell ref="B6:C6"/>
    <mergeCell ref="D6:E6"/>
    <mergeCell ref="F6:G6"/>
    <mergeCell ref="H6:I6"/>
    <mergeCell ref="A25:H25"/>
    <mergeCell ref="F26:G26"/>
    <mergeCell ref="A10:I10"/>
    <mergeCell ref="E11:F11"/>
    <mergeCell ref="A18:H18"/>
    <mergeCell ref="A19:G19"/>
  </mergeCells>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I65"/>
  <sheetViews>
    <sheetView view="pageBreakPreview" zoomScale="60" zoomScalePageLayoutView="0" workbookViewId="0" topLeftCell="A1">
      <selection activeCell="R56" sqref="R56"/>
    </sheetView>
  </sheetViews>
  <sheetFormatPr defaultColWidth="9.140625" defaultRowHeight="12.75"/>
  <cols>
    <col min="1" max="1" width="9.28125" style="324" bestFit="1" customWidth="1"/>
    <col min="2" max="2" width="34.8515625" style="0" customWidth="1"/>
    <col min="3" max="3" width="12.8515625" style="0" customWidth="1"/>
    <col min="4" max="4" width="10.28125" style="0" customWidth="1"/>
    <col min="7" max="7" width="12.8515625" style="0" customWidth="1"/>
  </cols>
  <sheetData>
    <row r="1" spans="2:9" ht="15.75" customHeight="1">
      <c r="B1" s="1408" t="s">
        <v>597</v>
      </c>
      <c r="C1" s="1408"/>
      <c r="D1" s="1408"/>
      <c r="E1" s="1409"/>
      <c r="F1" s="1409"/>
      <c r="G1" s="1409"/>
      <c r="H1" s="1409"/>
      <c r="I1" s="1409"/>
    </row>
    <row r="2" spans="1:9" ht="15.75" customHeight="1">
      <c r="A2" s="1236" t="s">
        <v>804</v>
      </c>
      <c r="B2" s="1403" t="s">
        <v>34</v>
      </c>
      <c r="C2" s="1418" t="s">
        <v>1260</v>
      </c>
      <c r="D2" s="1413"/>
      <c r="E2" s="1414"/>
      <c r="F2" s="543"/>
      <c r="G2" s="1412" t="s">
        <v>962</v>
      </c>
      <c r="H2" s="1413"/>
      <c r="I2" s="1414"/>
    </row>
    <row r="3" spans="1:9" ht="15.75" customHeight="1">
      <c r="A3" s="1237"/>
      <c r="B3" s="1404"/>
      <c r="C3" s="1396" t="s">
        <v>33</v>
      </c>
      <c r="D3" s="1397"/>
      <c r="E3" s="1398"/>
      <c r="F3" s="1399" t="s">
        <v>32</v>
      </c>
      <c r="G3" s="1400"/>
      <c r="H3" s="1400"/>
      <c r="I3" s="1401"/>
    </row>
    <row r="4" spans="1:9" ht="15.75">
      <c r="A4" s="111">
        <v>1</v>
      </c>
      <c r="B4" s="416" t="s">
        <v>940</v>
      </c>
      <c r="C4" s="1419"/>
      <c r="D4" s="1420"/>
      <c r="E4" s="1421"/>
      <c r="F4" s="622"/>
      <c r="G4" s="614"/>
      <c r="H4" s="614"/>
      <c r="I4" s="615"/>
    </row>
    <row r="5" spans="1:9" ht="15.75" customHeight="1">
      <c r="A5" s="328" t="s">
        <v>946</v>
      </c>
      <c r="B5" s="1422" t="s">
        <v>941</v>
      </c>
      <c r="C5" s="1423"/>
      <c r="D5" s="1423"/>
      <c r="E5" s="1424"/>
      <c r="F5" s="623"/>
      <c r="G5" s="605"/>
      <c r="H5" s="604"/>
      <c r="I5" s="616"/>
    </row>
    <row r="6" spans="1:9" ht="15.75">
      <c r="A6" s="328">
        <v>1</v>
      </c>
      <c r="B6" s="417" t="s">
        <v>917</v>
      </c>
      <c r="C6" s="601"/>
      <c r="D6" s="601"/>
      <c r="E6" s="587"/>
      <c r="F6" s="623"/>
      <c r="G6" s="619">
        <v>11807</v>
      </c>
      <c r="H6" s="605" t="s">
        <v>819</v>
      </c>
      <c r="I6" s="616"/>
    </row>
    <row r="7" spans="1:9" ht="15.75" customHeight="1">
      <c r="A7" s="111">
        <v>2</v>
      </c>
      <c r="B7" s="417" t="s">
        <v>948</v>
      </c>
      <c r="C7" s="1405" t="s">
        <v>1095</v>
      </c>
      <c r="D7" s="1410"/>
      <c r="E7" s="1411"/>
      <c r="F7" s="623"/>
      <c r="G7" s="620">
        <v>2735.42</v>
      </c>
      <c r="H7" s="605" t="s">
        <v>819</v>
      </c>
      <c r="I7" s="616"/>
    </row>
    <row r="8" spans="1:9" ht="17.25" customHeight="1">
      <c r="A8" s="111">
        <v>3</v>
      </c>
      <c r="B8" s="417" t="s">
        <v>1250</v>
      </c>
      <c r="C8" s="1405" t="s">
        <v>1096</v>
      </c>
      <c r="D8" s="1410"/>
      <c r="E8" s="1411"/>
      <c r="F8" s="623"/>
      <c r="G8" s="619">
        <v>865.6</v>
      </c>
      <c r="H8" s="605" t="s">
        <v>819</v>
      </c>
      <c r="I8" s="616"/>
    </row>
    <row r="9" spans="1:9" ht="15" customHeight="1">
      <c r="A9" s="111">
        <v>4</v>
      </c>
      <c r="B9" s="612" t="s">
        <v>1251</v>
      </c>
      <c r="C9" s="1405" t="s">
        <v>1097</v>
      </c>
      <c r="D9" s="1410"/>
      <c r="E9" s="1411"/>
      <c r="F9" s="623"/>
      <c r="G9" s="620">
        <v>1334.03</v>
      </c>
      <c r="H9" s="605" t="s">
        <v>819</v>
      </c>
      <c r="I9" s="616"/>
    </row>
    <row r="10" spans="1:9" ht="15.75">
      <c r="A10" s="111">
        <v>5</v>
      </c>
      <c r="B10" s="417" t="s">
        <v>31</v>
      </c>
      <c r="C10" s="602"/>
      <c r="D10" s="603"/>
      <c r="E10" s="587"/>
      <c r="F10" s="623"/>
      <c r="G10" s="620">
        <v>64.96</v>
      </c>
      <c r="H10" s="605" t="s">
        <v>819</v>
      </c>
      <c r="I10" s="616"/>
    </row>
    <row r="11" spans="1:9" ht="17.25" customHeight="1">
      <c r="A11" s="111">
        <v>6</v>
      </c>
      <c r="B11" s="417" t="s">
        <v>950</v>
      </c>
      <c r="C11" s="1405" t="s">
        <v>1098</v>
      </c>
      <c r="D11" s="1410"/>
      <c r="E11" s="1411"/>
      <c r="F11" s="623"/>
      <c r="G11" s="620">
        <v>10.28</v>
      </c>
      <c r="H11" s="605" t="s">
        <v>819</v>
      </c>
      <c r="I11" s="616"/>
    </row>
    <row r="12" spans="1:9" s="618" customFormat="1" ht="14.25" customHeight="1">
      <c r="A12" s="328"/>
      <c r="B12" s="617" t="s">
        <v>213</v>
      </c>
      <c r="C12" s="1415" t="s">
        <v>1261</v>
      </c>
      <c r="D12" s="1416"/>
      <c r="E12" s="1417"/>
      <c r="F12" s="623"/>
      <c r="G12" s="621">
        <v>16817.29</v>
      </c>
      <c r="H12" s="604" t="s">
        <v>819</v>
      </c>
      <c r="I12" s="616"/>
    </row>
    <row r="13" spans="1:9" ht="42.75">
      <c r="A13" s="126" t="s">
        <v>947</v>
      </c>
      <c r="B13" s="420" t="s">
        <v>56</v>
      </c>
      <c r="C13" s="1405" t="s">
        <v>1099</v>
      </c>
      <c r="D13" s="1410"/>
      <c r="E13" s="1411"/>
      <c r="F13" s="623"/>
      <c r="G13" s="620"/>
      <c r="H13" s="604"/>
      <c r="I13" s="616"/>
    </row>
    <row r="14" spans="1:9" ht="15" customHeight="1">
      <c r="A14" s="111">
        <v>7</v>
      </c>
      <c r="B14" s="417" t="s">
        <v>951</v>
      </c>
      <c r="C14" s="1405" t="s">
        <v>784</v>
      </c>
      <c r="D14" s="1406"/>
      <c r="E14" s="1340"/>
      <c r="F14" s="623"/>
      <c r="G14" s="620">
        <v>232.17</v>
      </c>
      <c r="H14" s="605" t="s">
        <v>1262</v>
      </c>
      <c r="I14" s="616"/>
    </row>
    <row r="15" spans="1:9" ht="15" customHeight="1">
      <c r="A15" s="111">
        <v>8</v>
      </c>
      <c r="B15" s="417" t="s">
        <v>952</v>
      </c>
      <c r="C15" s="1405" t="s">
        <v>784</v>
      </c>
      <c r="D15" s="1406"/>
      <c r="E15" s="1340"/>
      <c r="F15" s="623"/>
      <c r="G15" s="620">
        <v>122.14</v>
      </c>
      <c r="H15" s="605" t="s">
        <v>819</v>
      </c>
      <c r="I15" s="616"/>
    </row>
    <row r="16" spans="1:9" ht="15" customHeight="1">
      <c r="A16" s="111">
        <v>9</v>
      </c>
      <c r="B16" s="417" t="s">
        <v>919</v>
      </c>
      <c r="C16" s="1405" t="s">
        <v>784</v>
      </c>
      <c r="D16" s="1406"/>
      <c r="E16" s="1340"/>
      <c r="F16" s="623"/>
      <c r="G16" s="620">
        <v>46.72</v>
      </c>
      <c r="H16" s="605" t="s">
        <v>819</v>
      </c>
      <c r="I16" s="616"/>
    </row>
    <row r="17" spans="1:9" ht="28.5" customHeight="1">
      <c r="A17" s="136">
        <v>10</v>
      </c>
      <c r="B17" s="417" t="s">
        <v>35</v>
      </c>
      <c r="C17" s="1405" t="s">
        <v>784</v>
      </c>
      <c r="D17" s="1406"/>
      <c r="E17" s="1340"/>
      <c r="F17" s="623"/>
      <c r="G17" s="620">
        <v>2.46</v>
      </c>
      <c r="H17" s="605" t="s">
        <v>1263</v>
      </c>
      <c r="I17" s="616"/>
    </row>
    <row r="18" spans="1:9" ht="15.75" customHeight="1">
      <c r="A18" s="111">
        <v>11</v>
      </c>
      <c r="B18" s="418" t="s">
        <v>955</v>
      </c>
      <c r="C18" s="1405" t="s">
        <v>784</v>
      </c>
      <c r="D18" s="1406"/>
      <c r="E18" s="1340"/>
      <c r="F18" s="623"/>
      <c r="G18" s="620">
        <v>1.07</v>
      </c>
      <c r="H18" s="605" t="s">
        <v>819</v>
      </c>
      <c r="I18" s="616"/>
    </row>
    <row r="19" spans="1:9" ht="22.5" customHeight="1">
      <c r="A19" s="328"/>
      <c r="B19" s="420" t="s">
        <v>213</v>
      </c>
      <c r="C19" s="1405" t="s">
        <v>784</v>
      </c>
      <c r="D19" s="1406"/>
      <c r="E19" s="1340"/>
      <c r="F19" s="623"/>
      <c r="G19" s="620">
        <v>404.56</v>
      </c>
      <c r="H19" s="605" t="s">
        <v>1264</v>
      </c>
      <c r="I19" s="616"/>
    </row>
    <row r="20" spans="1:9" ht="47.25">
      <c r="A20" s="328" t="s">
        <v>830</v>
      </c>
      <c r="B20" s="420" t="s">
        <v>1252</v>
      </c>
      <c r="C20" s="1405"/>
      <c r="D20" s="1406"/>
      <c r="E20" s="1340"/>
      <c r="F20" s="623"/>
      <c r="G20" s="620" t="s">
        <v>1265</v>
      </c>
      <c r="H20" s="605" t="s">
        <v>819</v>
      </c>
      <c r="I20" s="616"/>
    </row>
    <row r="21" spans="1:9" ht="118.5" customHeight="1" hidden="1">
      <c r="A21" s="111">
        <v>10</v>
      </c>
      <c r="B21" s="417" t="s">
        <v>953</v>
      </c>
      <c r="C21" s="544" t="s">
        <v>846</v>
      </c>
      <c r="D21" s="16"/>
      <c r="E21" s="17"/>
      <c r="F21" s="623"/>
      <c r="G21" s="605"/>
      <c r="H21" s="605" t="s">
        <v>819</v>
      </c>
      <c r="I21" s="616"/>
    </row>
    <row r="22" spans="1:9" ht="83.25" customHeight="1" hidden="1">
      <c r="A22" s="111">
        <v>11</v>
      </c>
      <c r="B22" s="417" t="s">
        <v>954</v>
      </c>
      <c r="C22" s="544" t="s">
        <v>957</v>
      </c>
      <c r="D22" s="16"/>
      <c r="E22" s="17"/>
      <c r="F22" s="623"/>
      <c r="G22" s="605"/>
      <c r="H22" s="605" t="s">
        <v>819</v>
      </c>
      <c r="I22" s="616"/>
    </row>
    <row r="23" spans="1:9" ht="32.25" customHeight="1" hidden="1">
      <c r="A23" s="111"/>
      <c r="B23" s="421" t="s">
        <v>942</v>
      </c>
      <c r="C23" s="4" t="s">
        <v>784</v>
      </c>
      <c r="D23" s="16"/>
      <c r="E23" s="17"/>
      <c r="F23" s="623"/>
      <c r="G23" s="605"/>
      <c r="H23" s="605" t="s">
        <v>819</v>
      </c>
      <c r="I23" s="616"/>
    </row>
    <row r="24" spans="1:9" ht="41.25" customHeight="1" hidden="1">
      <c r="A24" s="111"/>
      <c r="B24" s="421" t="s">
        <v>943</v>
      </c>
      <c r="C24" s="4" t="s">
        <v>784</v>
      </c>
      <c r="D24" s="16"/>
      <c r="E24" s="17"/>
      <c r="F24" s="623"/>
      <c r="G24" s="605"/>
      <c r="H24" s="605" t="s">
        <v>819</v>
      </c>
      <c r="I24" s="616"/>
    </row>
    <row r="25" spans="1:9" ht="58.5" customHeight="1" hidden="1">
      <c r="A25" s="111"/>
      <c r="B25" s="421" t="s">
        <v>944</v>
      </c>
      <c r="C25" s="4" t="s">
        <v>784</v>
      </c>
      <c r="D25" s="16"/>
      <c r="E25" s="17"/>
      <c r="F25" s="623"/>
      <c r="G25" s="605"/>
      <c r="H25" s="605" t="s">
        <v>819</v>
      </c>
      <c r="I25" s="616"/>
    </row>
    <row r="26" spans="1:9" ht="59.25" customHeight="1" hidden="1">
      <c r="A26" s="111"/>
      <c r="B26" s="421" t="s">
        <v>945</v>
      </c>
      <c r="C26" s="4" t="s">
        <v>784</v>
      </c>
      <c r="D26" s="16"/>
      <c r="E26" s="17"/>
      <c r="F26" s="623"/>
      <c r="G26" s="605"/>
      <c r="H26" s="605" t="s">
        <v>819</v>
      </c>
      <c r="I26" s="616"/>
    </row>
    <row r="27" spans="1:9" ht="15.75">
      <c r="A27" s="328" t="s">
        <v>841</v>
      </c>
      <c r="B27" s="422" t="s">
        <v>1253</v>
      </c>
      <c r="C27" s="1405"/>
      <c r="D27" s="1406"/>
      <c r="E27" s="1340"/>
      <c r="F27" s="623"/>
      <c r="G27" s="605"/>
      <c r="H27" s="605"/>
      <c r="I27" s="616"/>
    </row>
    <row r="28" spans="1:9" ht="15.75" customHeight="1">
      <c r="A28" s="111">
        <v>12</v>
      </c>
      <c r="B28" s="419" t="s">
        <v>953</v>
      </c>
      <c r="C28" s="1405" t="s">
        <v>784</v>
      </c>
      <c r="D28" s="1406"/>
      <c r="E28" s="1340"/>
      <c r="F28" s="623"/>
      <c r="G28" s="619">
        <v>42.4</v>
      </c>
      <c r="H28" s="605" t="s">
        <v>1266</v>
      </c>
      <c r="I28" s="616"/>
    </row>
    <row r="29" spans="1:9" ht="15.75">
      <c r="A29" s="111">
        <v>13</v>
      </c>
      <c r="B29" s="418" t="s">
        <v>1254</v>
      </c>
      <c r="C29" s="1405" t="s">
        <v>784</v>
      </c>
      <c r="D29" s="1406"/>
      <c r="E29" s="1340"/>
      <c r="F29" s="623"/>
      <c r="G29" s="620">
        <v>88297</v>
      </c>
      <c r="H29" s="605"/>
      <c r="I29" s="616"/>
    </row>
    <row r="30" spans="1:9" ht="15.75" customHeight="1">
      <c r="A30" s="111">
        <v>14</v>
      </c>
      <c r="B30" s="418" t="s">
        <v>1255</v>
      </c>
      <c r="C30" s="1405" t="s">
        <v>784</v>
      </c>
      <c r="D30" s="1406"/>
      <c r="E30" s="1340"/>
      <c r="F30" s="623"/>
      <c r="G30" s="620" t="s">
        <v>1267</v>
      </c>
      <c r="H30" s="605" t="s">
        <v>1268</v>
      </c>
      <c r="I30" s="616"/>
    </row>
    <row r="31" spans="1:9" ht="15.75">
      <c r="A31" s="111">
        <v>15</v>
      </c>
      <c r="B31" s="613" t="s">
        <v>1256</v>
      </c>
      <c r="C31" s="1405" t="s">
        <v>784</v>
      </c>
      <c r="D31" s="1406"/>
      <c r="E31" s="1340"/>
      <c r="F31" s="623"/>
      <c r="G31" s="620" t="s">
        <v>1269</v>
      </c>
      <c r="H31" s="605" t="s">
        <v>1268</v>
      </c>
      <c r="I31" s="616"/>
    </row>
    <row r="32" spans="1:9" ht="15.75" customHeight="1">
      <c r="A32" s="111">
        <v>16</v>
      </c>
      <c r="B32" s="418" t="s">
        <v>36</v>
      </c>
      <c r="C32" s="1405" t="s">
        <v>784</v>
      </c>
      <c r="D32" s="1406"/>
      <c r="E32" s="1340"/>
      <c r="F32" s="623"/>
      <c r="G32" s="620">
        <v>7334</v>
      </c>
      <c r="H32" s="605" t="s">
        <v>1268</v>
      </c>
      <c r="I32" s="616"/>
    </row>
    <row r="33" spans="1:9" ht="15.75">
      <c r="A33" s="111">
        <v>17</v>
      </c>
      <c r="B33" s="418" t="s">
        <v>1257</v>
      </c>
      <c r="C33" s="1405" t="s">
        <v>784</v>
      </c>
      <c r="D33" s="1406"/>
      <c r="E33" s="1340"/>
      <c r="F33" s="623"/>
      <c r="G33" s="620">
        <v>3.53</v>
      </c>
      <c r="H33" s="605" t="s">
        <v>1270</v>
      </c>
      <c r="I33" s="616"/>
    </row>
    <row r="34" spans="1:9" ht="15.75">
      <c r="A34" s="111">
        <v>18</v>
      </c>
      <c r="B34" s="418" t="s">
        <v>1258</v>
      </c>
      <c r="C34" s="1405" t="s">
        <v>784</v>
      </c>
      <c r="D34" s="1406"/>
      <c r="E34" s="1340"/>
      <c r="F34" s="623"/>
      <c r="G34" s="620">
        <v>6.63</v>
      </c>
      <c r="H34" s="605" t="s">
        <v>1266</v>
      </c>
      <c r="I34" s="616"/>
    </row>
    <row r="35" spans="1:9" ht="15.75">
      <c r="A35" s="134">
        <v>19</v>
      </c>
      <c r="B35" s="423" t="s">
        <v>1259</v>
      </c>
      <c r="C35" s="1425" t="s">
        <v>784</v>
      </c>
      <c r="D35" s="1409"/>
      <c r="E35" s="1342"/>
      <c r="F35" s="624"/>
      <c r="G35" s="625">
        <v>1347</v>
      </c>
      <c r="H35" s="606" t="s">
        <v>1268</v>
      </c>
      <c r="I35" s="626"/>
    </row>
    <row r="36" spans="1:7" ht="15" customHeight="1">
      <c r="A36" s="324" t="s">
        <v>963</v>
      </c>
      <c r="B36" s="1402" t="s">
        <v>1271</v>
      </c>
      <c r="C36" s="1402"/>
      <c r="D36" s="1402"/>
      <c r="E36" s="1402"/>
      <c r="F36" s="1402"/>
      <c r="G36" s="1402"/>
    </row>
    <row r="37" spans="1:4" ht="18.75">
      <c r="A37" s="324" t="s">
        <v>964</v>
      </c>
      <c r="B37" s="414" t="s">
        <v>958</v>
      </c>
      <c r="C37" t="s">
        <v>959</v>
      </c>
      <c r="D37" t="s">
        <v>960</v>
      </c>
    </row>
    <row r="38" spans="2:3" ht="15.75">
      <c r="B38" t="s">
        <v>1100</v>
      </c>
      <c r="C38" t="s">
        <v>961</v>
      </c>
    </row>
    <row r="39" spans="1:4" ht="12.75">
      <c r="A39" s="1407" t="s">
        <v>1101</v>
      </c>
      <c r="B39" s="1205"/>
      <c r="C39" s="1205"/>
      <c r="D39" s="1205"/>
    </row>
    <row r="40" spans="1:4" ht="12.75">
      <c r="A40" s="1407" t="s">
        <v>1102</v>
      </c>
      <c r="B40" s="1205"/>
      <c r="C40" s="1205"/>
      <c r="D40" s="1205"/>
    </row>
    <row r="41" spans="1:4" ht="12.75">
      <c r="A41" s="1407" t="s">
        <v>1103</v>
      </c>
      <c r="B41" s="1205"/>
      <c r="C41" s="1205"/>
      <c r="D41" s="1205"/>
    </row>
    <row r="42" spans="1:4" ht="12.75">
      <c r="A42" s="1407" t="s">
        <v>1104</v>
      </c>
      <c r="B42" s="1205"/>
      <c r="C42" s="1205"/>
      <c r="D42" s="1205"/>
    </row>
    <row r="43" spans="1:4" ht="12.75">
      <c r="A43" s="1407" t="s">
        <v>1105</v>
      </c>
      <c r="B43" s="1205"/>
      <c r="C43" s="1205"/>
      <c r="D43" s="1205"/>
    </row>
    <row r="44" spans="1:4" ht="12.75">
      <c r="A44" s="1407" t="s">
        <v>1106</v>
      </c>
      <c r="B44" s="1205"/>
      <c r="C44" s="1205"/>
      <c r="D44" s="1205"/>
    </row>
    <row r="46" spans="1:8" ht="19.5" customHeight="1">
      <c r="A46" s="1121" t="s">
        <v>274</v>
      </c>
      <c r="B46" s="1121"/>
      <c r="C46" s="1121"/>
      <c r="D46" s="1121"/>
      <c r="E46" s="1121"/>
      <c r="F46" s="1121"/>
      <c r="G46" s="1121"/>
      <c r="H46" s="125"/>
    </row>
    <row r="47" spans="1:8" ht="12.75">
      <c r="A47"/>
      <c r="F47" s="1152" t="s">
        <v>815</v>
      </c>
      <c r="G47" s="1152"/>
      <c r="H47" s="1152"/>
    </row>
    <row r="48" spans="1:9" ht="12.75">
      <c r="A48" s="1296" t="s">
        <v>812</v>
      </c>
      <c r="B48" s="1123" t="s">
        <v>209</v>
      </c>
      <c r="C48" s="1185" t="s">
        <v>915</v>
      </c>
      <c r="D48" s="1185"/>
      <c r="E48" s="1185"/>
      <c r="F48" s="1185"/>
      <c r="G48" s="1185"/>
      <c r="H48" s="1185"/>
      <c r="I48" s="1185"/>
    </row>
    <row r="49" spans="1:9" s="415" customFormat="1" ht="12.75">
      <c r="A49" s="1297"/>
      <c r="B49" s="1125"/>
      <c r="C49" s="90" t="s">
        <v>832</v>
      </c>
      <c r="D49" s="77" t="s">
        <v>866</v>
      </c>
      <c r="E49" s="77" t="s">
        <v>886</v>
      </c>
      <c r="F49" s="77" t="s">
        <v>897</v>
      </c>
      <c r="G49" s="77" t="s">
        <v>914</v>
      </c>
      <c r="H49" s="411" t="s">
        <v>1028</v>
      </c>
      <c r="I49" s="539" t="s">
        <v>1124</v>
      </c>
    </row>
    <row r="50" spans="1:9" ht="15.75" customHeight="1">
      <c r="A50" s="102">
        <v>1</v>
      </c>
      <c r="B50" s="69">
        <v>2</v>
      </c>
      <c r="C50" s="333">
        <v>3</v>
      </c>
      <c r="D50" s="67">
        <v>4</v>
      </c>
      <c r="E50" s="67">
        <v>5</v>
      </c>
      <c r="F50" s="67">
        <v>6</v>
      </c>
      <c r="G50" s="67">
        <v>7</v>
      </c>
      <c r="H50" s="412">
        <v>8</v>
      </c>
      <c r="I50" s="344">
        <v>9</v>
      </c>
    </row>
    <row r="51" spans="1:9" ht="17.25" customHeight="1">
      <c r="A51" s="101"/>
      <c r="B51" s="98"/>
      <c r="C51" s="3"/>
      <c r="D51" s="3"/>
      <c r="E51" s="30"/>
      <c r="F51" s="4"/>
      <c r="G51" s="4"/>
      <c r="H51" s="127"/>
      <c r="I51" s="4"/>
    </row>
    <row r="52" spans="1:9" ht="17.25" customHeight="1">
      <c r="A52" s="96">
        <v>1</v>
      </c>
      <c r="B52" s="61" t="s">
        <v>214</v>
      </c>
      <c r="C52" s="20">
        <v>0.7</v>
      </c>
      <c r="D52" s="20">
        <v>0</v>
      </c>
      <c r="E52" s="160">
        <v>6.2</v>
      </c>
      <c r="F52" s="161">
        <v>21.8</v>
      </c>
      <c r="G52" s="161">
        <v>0.5</v>
      </c>
      <c r="H52" s="541">
        <v>0.8</v>
      </c>
      <c r="I52" s="161">
        <v>0</v>
      </c>
    </row>
    <row r="53" spans="1:9" ht="12.75">
      <c r="A53" s="96">
        <v>2</v>
      </c>
      <c r="B53" s="61" t="s">
        <v>225</v>
      </c>
      <c r="C53" s="20">
        <v>0</v>
      </c>
      <c r="D53" s="20">
        <v>6.2</v>
      </c>
      <c r="E53" s="160">
        <v>28.9</v>
      </c>
      <c r="F53" s="161">
        <v>51.5</v>
      </c>
      <c r="G53" s="161">
        <v>84.6</v>
      </c>
      <c r="H53" s="541">
        <v>284</v>
      </c>
      <c r="I53" s="161">
        <v>238.2</v>
      </c>
    </row>
    <row r="54" spans="1:9" ht="12.75">
      <c r="A54" s="96">
        <v>3</v>
      </c>
      <c r="B54" s="61" t="s">
        <v>708</v>
      </c>
      <c r="C54" s="20">
        <v>24</v>
      </c>
      <c r="D54" s="20">
        <v>55.6</v>
      </c>
      <c r="E54" s="160">
        <v>84.9</v>
      </c>
      <c r="F54" s="161">
        <v>201.5</v>
      </c>
      <c r="G54" s="161">
        <v>143.8</v>
      </c>
      <c r="H54" s="541">
        <v>266</v>
      </c>
      <c r="I54" s="161">
        <v>96.1</v>
      </c>
    </row>
    <row r="55" spans="1:9" ht="12.75">
      <c r="A55" s="96">
        <v>4</v>
      </c>
      <c r="B55" s="61" t="s">
        <v>687</v>
      </c>
      <c r="C55" s="20">
        <v>0</v>
      </c>
      <c r="D55" s="20">
        <v>0</v>
      </c>
      <c r="E55" s="160">
        <v>0</v>
      </c>
      <c r="F55" s="161">
        <v>0</v>
      </c>
      <c r="G55" s="161">
        <v>0</v>
      </c>
      <c r="H55" s="541">
        <v>0</v>
      </c>
      <c r="I55" s="161">
        <v>0</v>
      </c>
    </row>
    <row r="56" spans="1:9" ht="13.5" customHeight="1">
      <c r="A56" s="96">
        <v>5</v>
      </c>
      <c r="B56" s="61" t="s">
        <v>218</v>
      </c>
      <c r="C56" s="20">
        <v>0</v>
      </c>
      <c r="D56" s="20">
        <v>0</v>
      </c>
      <c r="E56" s="160">
        <v>0</v>
      </c>
      <c r="F56" s="161">
        <v>6.3</v>
      </c>
      <c r="G56" s="161">
        <v>11.4</v>
      </c>
      <c r="H56" s="542">
        <v>16.4</v>
      </c>
      <c r="I56" s="161">
        <v>13</v>
      </c>
    </row>
    <row r="57" spans="1:9" ht="15.75" customHeight="1">
      <c r="A57" s="96">
        <v>6</v>
      </c>
      <c r="B57" s="61" t="s">
        <v>219</v>
      </c>
      <c r="C57" s="20">
        <v>209.4</v>
      </c>
      <c r="D57" s="20">
        <v>2</v>
      </c>
      <c r="E57" s="160">
        <v>6.2</v>
      </c>
      <c r="F57" s="161">
        <v>48.8</v>
      </c>
      <c r="G57" s="161">
        <v>545.1</v>
      </c>
      <c r="H57" s="542">
        <v>485.3</v>
      </c>
      <c r="I57" s="4">
        <v>158.6</v>
      </c>
    </row>
    <row r="58" spans="1:9" ht="13.5" customHeight="1">
      <c r="A58" s="96">
        <v>7</v>
      </c>
      <c r="B58" s="61" t="s">
        <v>226</v>
      </c>
      <c r="C58" s="20">
        <v>8.8</v>
      </c>
      <c r="D58" s="20">
        <v>44.6</v>
      </c>
      <c r="E58" s="160">
        <v>117.8</v>
      </c>
      <c r="F58" s="161">
        <v>106.3</v>
      </c>
      <c r="G58" s="161">
        <v>73.3</v>
      </c>
      <c r="H58" s="542">
        <v>111.8</v>
      </c>
      <c r="I58" s="161">
        <v>25.9</v>
      </c>
    </row>
    <row r="59" spans="1:9" ht="12.75" customHeight="1">
      <c r="A59" s="96">
        <v>8</v>
      </c>
      <c r="B59" s="61" t="s">
        <v>688</v>
      </c>
      <c r="C59" s="20">
        <v>44</v>
      </c>
      <c r="D59" s="20">
        <v>133.6</v>
      </c>
      <c r="E59" s="160">
        <v>371.2</v>
      </c>
      <c r="F59" s="161">
        <v>675.5</v>
      </c>
      <c r="G59" s="161">
        <v>857.6</v>
      </c>
      <c r="H59" s="542">
        <v>577.9</v>
      </c>
      <c r="I59" s="161">
        <v>218.8</v>
      </c>
    </row>
    <row r="60" spans="1:9" ht="15.75">
      <c r="A60" s="96">
        <v>9</v>
      </c>
      <c r="B60" s="61" t="s">
        <v>711</v>
      </c>
      <c r="C60" s="20">
        <v>0</v>
      </c>
      <c r="D60" s="20">
        <v>0</v>
      </c>
      <c r="E60" s="160">
        <v>0</v>
      </c>
      <c r="F60" s="161">
        <v>0</v>
      </c>
      <c r="G60" s="161">
        <v>0</v>
      </c>
      <c r="H60" s="542">
        <v>0</v>
      </c>
      <c r="I60" s="161">
        <v>0</v>
      </c>
    </row>
    <row r="61" spans="1:9" ht="12.75">
      <c r="A61" s="100"/>
      <c r="B61" s="100"/>
      <c r="C61" s="20"/>
      <c r="D61" s="20"/>
      <c r="E61" s="160"/>
      <c r="F61" s="4"/>
      <c r="G61" s="20"/>
      <c r="H61" s="6"/>
      <c r="I61" s="161"/>
    </row>
    <row r="62" spans="1:9" ht="15" customHeight="1">
      <c r="A62" s="1090" t="s">
        <v>213</v>
      </c>
      <c r="B62" s="1092"/>
      <c r="C62" s="336">
        <v>287.5</v>
      </c>
      <c r="D62" s="336">
        <v>242</v>
      </c>
      <c r="E62" s="337">
        <v>615.2</v>
      </c>
      <c r="F62" s="338">
        <v>1111.7</v>
      </c>
      <c r="G62" s="338">
        <v>1716.2</v>
      </c>
      <c r="H62" s="540">
        <v>1742.1</v>
      </c>
      <c r="I62" s="336">
        <v>750.6</v>
      </c>
    </row>
    <row r="63" spans="1:8" ht="12" customHeight="1">
      <c r="A63" t="s">
        <v>1188</v>
      </c>
      <c r="H63" s="125"/>
    </row>
    <row r="64" spans="1:8" ht="21.75" customHeight="1">
      <c r="A64"/>
      <c r="H64" s="125"/>
    </row>
    <row r="65" spans="1:8" ht="21.75" customHeight="1">
      <c r="A65"/>
      <c r="H65" s="125"/>
    </row>
  </sheetData>
  <sheetProtection/>
  <mergeCells count="44">
    <mergeCell ref="C34:E34"/>
    <mergeCell ref="C29:E29"/>
    <mergeCell ref="C30:E30"/>
    <mergeCell ref="C31:E31"/>
    <mergeCell ref="C48:I48"/>
    <mergeCell ref="C16:E16"/>
    <mergeCell ref="C11:E11"/>
    <mergeCell ref="C12:E12"/>
    <mergeCell ref="C13:E13"/>
    <mergeCell ref="C2:E2"/>
    <mergeCell ref="C4:E4"/>
    <mergeCell ref="B5:E5"/>
    <mergeCell ref="C35:E35"/>
    <mergeCell ref="C32:E32"/>
    <mergeCell ref="B1:I1"/>
    <mergeCell ref="A41:D41"/>
    <mergeCell ref="C7:E7"/>
    <mergeCell ref="C8:E8"/>
    <mergeCell ref="C17:E17"/>
    <mergeCell ref="C18:E18"/>
    <mergeCell ref="C19:E19"/>
    <mergeCell ref="C9:E9"/>
    <mergeCell ref="G2:I2"/>
    <mergeCell ref="C33:E33"/>
    <mergeCell ref="A42:D42"/>
    <mergeCell ref="A43:D43"/>
    <mergeCell ref="A44:D44"/>
    <mergeCell ref="A39:D39"/>
    <mergeCell ref="A40:D40"/>
    <mergeCell ref="A62:B62"/>
    <mergeCell ref="A46:G46"/>
    <mergeCell ref="F47:H47"/>
    <mergeCell ref="A48:A49"/>
    <mergeCell ref="B48:B49"/>
    <mergeCell ref="A2:A3"/>
    <mergeCell ref="C3:E3"/>
    <mergeCell ref="F3:I3"/>
    <mergeCell ref="B36:G36"/>
    <mergeCell ref="B2:B3"/>
    <mergeCell ref="C20:E20"/>
    <mergeCell ref="C27:E27"/>
    <mergeCell ref="C28:E28"/>
    <mergeCell ref="C14:E14"/>
    <mergeCell ref="C15:E15"/>
  </mergeCells>
  <printOptions/>
  <pageMargins left="0.75" right="0.75" top="1" bottom="1" header="0.5" footer="0.5"/>
  <pageSetup horizontalDpi="1200" verticalDpi="1200" orientation="portrait" paperSize="9" scale="69" r:id="rId1"/>
  <headerFooter alignWithMargins="0">
    <oddHeader>&amp;RENERGY</oddHeader>
    <oddFooter>&amp;C117
</oddFooter>
  </headerFooter>
</worksheet>
</file>

<file path=xl/worksheets/sheet4.xml><?xml version="1.0" encoding="utf-8"?>
<worksheet xmlns="http://schemas.openxmlformats.org/spreadsheetml/2006/main" xmlns:r="http://schemas.openxmlformats.org/officeDocument/2006/relationships">
  <dimension ref="A1:K29"/>
  <sheetViews>
    <sheetView view="pageBreakPreview" zoomScale="60" zoomScalePageLayoutView="0" workbookViewId="0" topLeftCell="A1">
      <selection activeCell="I36" sqref="I36"/>
    </sheetView>
  </sheetViews>
  <sheetFormatPr defaultColWidth="9.140625" defaultRowHeight="12.75"/>
  <cols>
    <col min="1" max="1" width="6.7109375" style="0" customWidth="1"/>
    <col min="2" max="2" width="18.00390625" style="0" customWidth="1"/>
    <col min="3" max="3" width="9.8515625" style="0" customWidth="1"/>
    <col min="4" max="4" width="9.7109375" style="0" customWidth="1"/>
    <col min="5" max="5" width="8.7109375" style="0" customWidth="1"/>
    <col min="6" max="6" width="9.421875" style="0" customWidth="1"/>
    <col min="7" max="7" width="9.28125" style="0" customWidth="1"/>
    <col min="8" max="8" width="8.7109375" style="0" customWidth="1"/>
    <col min="9" max="9" width="9.28125" style="0" customWidth="1"/>
    <col min="10" max="11" width="10.8515625" style="0" customWidth="1"/>
  </cols>
  <sheetData>
    <row r="1" spans="1:11" ht="12.75">
      <c r="A1" s="1081" t="s">
        <v>600</v>
      </c>
      <c r="B1" s="1081"/>
      <c r="C1" s="1081"/>
      <c r="D1" s="1081"/>
      <c r="E1" s="1081"/>
      <c r="F1" s="1081"/>
      <c r="G1" s="1081"/>
      <c r="H1" s="1081"/>
      <c r="I1" s="1081"/>
      <c r="J1" s="1081"/>
      <c r="K1" s="1081"/>
    </row>
    <row r="2" spans="1:11" ht="36" customHeight="1">
      <c r="A2" s="1150"/>
      <c r="B2" s="1150"/>
      <c r="C2" s="1150"/>
      <c r="D2" s="1150"/>
      <c r="E2" s="1150"/>
      <c r="F2" s="1150"/>
      <c r="G2" s="1150"/>
      <c r="H2" s="1150"/>
      <c r="I2" s="1150"/>
      <c r="J2" s="1150"/>
      <c r="K2" s="1150"/>
    </row>
    <row r="3" spans="1:11" ht="15">
      <c r="A3" s="1037" t="s">
        <v>601</v>
      </c>
      <c r="B3" s="1038" t="s">
        <v>602</v>
      </c>
      <c r="C3" s="1127" t="s">
        <v>603</v>
      </c>
      <c r="D3" s="1127"/>
      <c r="E3" s="1128"/>
      <c r="F3" s="1126" t="s">
        <v>604</v>
      </c>
      <c r="G3" s="1127"/>
      <c r="H3" s="1128"/>
      <c r="I3" s="1126" t="s">
        <v>605</v>
      </c>
      <c r="J3" s="1127"/>
      <c r="K3" s="1128"/>
    </row>
    <row r="4" spans="1:11" ht="12.75">
      <c r="A4" s="9"/>
      <c r="B4" s="17"/>
      <c r="C4" s="2"/>
      <c r="D4" s="523" t="s">
        <v>606</v>
      </c>
      <c r="E4" s="26"/>
      <c r="F4" s="25"/>
      <c r="G4" s="523" t="s">
        <v>606</v>
      </c>
      <c r="H4" s="26"/>
      <c r="I4" s="25"/>
      <c r="J4" s="523" t="s">
        <v>606</v>
      </c>
      <c r="K4" s="775"/>
    </row>
    <row r="5" spans="1:11" ht="12.75">
      <c r="A5" s="10"/>
      <c r="B5" s="26"/>
      <c r="C5" s="1054" t="s">
        <v>607</v>
      </c>
      <c r="D5" s="1055" t="s">
        <v>608</v>
      </c>
      <c r="E5" s="1055" t="s">
        <v>609</v>
      </c>
      <c r="F5" s="1054" t="s">
        <v>607</v>
      </c>
      <c r="G5" s="1055" t="s">
        <v>608</v>
      </c>
      <c r="H5" s="1055" t="s">
        <v>609</v>
      </c>
      <c r="I5" s="1054" t="s">
        <v>607</v>
      </c>
      <c r="J5" s="1055" t="s">
        <v>608</v>
      </c>
      <c r="K5" s="1055" t="s">
        <v>609</v>
      </c>
    </row>
    <row r="6" spans="1:11" ht="12.75">
      <c r="A6" s="1040">
        <v>1</v>
      </c>
      <c r="B6" s="1041" t="s">
        <v>610</v>
      </c>
      <c r="C6" s="30">
        <v>2</v>
      </c>
      <c r="D6" s="30">
        <v>83</v>
      </c>
      <c r="E6" s="30">
        <v>6</v>
      </c>
      <c r="F6" s="30">
        <v>6</v>
      </c>
      <c r="G6" s="30">
        <v>121</v>
      </c>
      <c r="H6" s="30">
        <v>27</v>
      </c>
      <c r="I6" s="30">
        <v>9</v>
      </c>
      <c r="J6" s="30">
        <v>493</v>
      </c>
      <c r="K6" s="19">
        <v>87</v>
      </c>
    </row>
    <row r="7" spans="1:11" ht="12.75">
      <c r="A7" s="185">
        <v>2</v>
      </c>
      <c r="B7" s="186" t="s">
        <v>238</v>
      </c>
      <c r="C7" s="17">
        <v>2</v>
      </c>
      <c r="D7" s="17">
        <v>5</v>
      </c>
      <c r="E7" s="17">
        <v>2</v>
      </c>
      <c r="F7" s="17">
        <v>4.5</v>
      </c>
      <c r="G7" s="17">
        <v>52</v>
      </c>
      <c r="H7" s="17">
        <v>20</v>
      </c>
      <c r="I7" s="17">
        <v>22</v>
      </c>
      <c r="J7" s="17">
        <v>254</v>
      </c>
      <c r="K7" s="329">
        <v>123</v>
      </c>
    </row>
    <row r="8" spans="1:11" ht="12.75">
      <c r="A8" s="185">
        <v>3</v>
      </c>
      <c r="B8" s="1008" t="s">
        <v>828</v>
      </c>
      <c r="C8" s="17">
        <v>12</v>
      </c>
      <c r="D8" s="17">
        <v>22</v>
      </c>
      <c r="E8" s="17">
        <v>17</v>
      </c>
      <c r="F8" s="17">
        <v>33</v>
      </c>
      <c r="G8" s="17">
        <v>51</v>
      </c>
      <c r="H8" s="17">
        <v>42</v>
      </c>
      <c r="I8" s="17">
        <v>129</v>
      </c>
      <c r="J8" s="17">
        <v>288</v>
      </c>
      <c r="K8" s="329">
        <v>212</v>
      </c>
    </row>
    <row r="9" spans="1:11" ht="12.75">
      <c r="A9" s="185">
        <v>4</v>
      </c>
      <c r="B9" s="1042" t="s">
        <v>239</v>
      </c>
      <c r="C9" s="17">
        <v>2</v>
      </c>
      <c r="D9" s="17">
        <v>66</v>
      </c>
      <c r="E9" s="17">
        <v>8</v>
      </c>
      <c r="F9" s="17">
        <v>20</v>
      </c>
      <c r="G9" s="17">
        <v>139</v>
      </c>
      <c r="H9" s="17">
        <v>61</v>
      </c>
      <c r="I9" s="17">
        <v>49</v>
      </c>
      <c r="J9" s="17">
        <v>633</v>
      </c>
      <c r="K9" s="329">
        <v>225</v>
      </c>
    </row>
    <row r="10" spans="1:11" ht="12.75">
      <c r="A10" s="185">
        <v>5</v>
      </c>
      <c r="B10" s="1008" t="s">
        <v>611</v>
      </c>
      <c r="C10" s="17">
        <v>2</v>
      </c>
      <c r="D10" s="17">
        <v>11</v>
      </c>
      <c r="E10" s="17">
        <v>3</v>
      </c>
      <c r="F10" s="17">
        <v>4.5</v>
      </c>
      <c r="G10" s="17">
        <v>28</v>
      </c>
      <c r="H10" s="17">
        <v>11</v>
      </c>
      <c r="I10" s="17">
        <v>10</v>
      </c>
      <c r="J10" s="17">
        <v>212</v>
      </c>
      <c r="K10" s="329">
        <v>52</v>
      </c>
    </row>
    <row r="11" spans="1:11" ht="12.75">
      <c r="A11" s="185">
        <v>6</v>
      </c>
      <c r="B11" s="1008" t="s">
        <v>612</v>
      </c>
      <c r="C11" s="17">
        <v>9</v>
      </c>
      <c r="D11" s="17">
        <v>30</v>
      </c>
      <c r="E11" s="17">
        <v>16</v>
      </c>
      <c r="F11" s="17">
        <v>12</v>
      </c>
      <c r="G11" s="17">
        <v>89</v>
      </c>
      <c r="H11" s="17">
        <v>26</v>
      </c>
      <c r="I11" s="17">
        <v>43</v>
      </c>
      <c r="J11" s="17">
        <v>598</v>
      </c>
      <c r="K11" s="329">
        <v>127</v>
      </c>
    </row>
    <row r="12" spans="1:11" ht="12.75">
      <c r="A12" s="185">
        <v>7</v>
      </c>
      <c r="B12" s="1008" t="s">
        <v>613</v>
      </c>
      <c r="C12" s="17">
        <v>7</v>
      </c>
      <c r="D12" s="17">
        <v>23</v>
      </c>
      <c r="E12" s="17">
        <v>15</v>
      </c>
      <c r="F12" s="17">
        <v>12</v>
      </c>
      <c r="G12" s="17">
        <v>89</v>
      </c>
      <c r="H12" s="17">
        <v>28</v>
      </c>
      <c r="I12" s="17">
        <v>102</v>
      </c>
      <c r="J12" s="17">
        <v>598</v>
      </c>
      <c r="K12" s="329">
        <v>267</v>
      </c>
    </row>
    <row r="13" spans="1:11" ht="12.75">
      <c r="A13" s="185">
        <v>8</v>
      </c>
      <c r="B13" s="1008" t="s">
        <v>614</v>
      </c>
      <c r="C13" s="17">
        <v>2</v>
      </c>
      <c r="D13" s="17">
        <v>6</v>
      </c>
      <c r="E13" s="17">
        <v>2</v>
      </c>
      <c r="F13" s="17">
        <v>4.5</v>
      </c>
      <c r="G13" s="17">
        <v>21</v>
      </c>
      <c r="H13" s="17">
        <v>12</v>
      </c>
      <c r="I13" s="17">
        <v>17</v>
      </c>
      <c r="J13" s="17">
        <v>649</v>
      </c>
      <c r="K13" s="329">
        <v>134</v>
      </c>
    </row>
    <row r="14" spans="1:11" ht="12.75">
      <c r="A14" s="185">
        <v>9</v>
      </c>
      <c r="B14" s="1008" t="s">
        <v>615</v>
      </c>
      <c r="C14" s="17">
        <v>12</v>
      </c>
      <c r="D14" s="17">
        <v>78</v>
      </c>
      <c r="E14" s="17">
        <v>28</v>
      </c>
      <c r="F14" s="17">
        <v>30</v>
      </c>
      <c r="G14" s="17">
        <v>71</v>
      </c>
      <c r="H14" s="17">
        <v>47</v>
      </c>
      <c r="I14" s="17">
        <v>44</v>
      </c>
      <c r="J14" s="17">
        <v>517</v>
      </c>
      <c r="K14" s="329">
        <v>170</v>
      </c>
    </row>
    <row r="15" spans="1:11" ht="12.75">
      <c r="A15" s="185">
        <v>10</v>
      </c>
      <c r="B15" s="1008" t="s">
        <v>616</v>
      </c>
      <c r="C15" s="17">
        <v>2</v>
      </c>
      <c r="D15" s="17">
        <v>20</v>
      </c>
      <c r="E15" s="17">
        <v>10</v>
      </c>
      <c r="F15" s="17">
        <v>4.5</v>
      </c>
      <c r="G15" s="17">
        <v>69</v>
      </c>
      <c r="H15" s="17">
        <v>25</v>
      </c>
      <c r="I15" s="17">
        <v>7</v>
      </c>
      <c r="J15" s="17">
        <v>442</v>
      </c>
      <c r="K15" s="329">
        <v>85</v>
      </c>
    </row>
    <row r="16" spans="1:11" ht="12.75">
      <c r="A16" s="185">
        <v>11</v>
      </c>
      <c r="B16" s="1008" t="s">
        <v>617</v>
      </c>
      <c r="C16" s="17">
        <v>2</v>
      </c>
      <c r="D16" s="17">
        <v>43</v>
      </c>
      <c r="E16" s="17">
        <v>6</v>
      </c>
      <c r="F16" s="17">
        <v>4.5</v>
      </c>
      <c r="G16" s="17">
        <v>48</v>
      </c>
      <c r="H16" s="17">
        <v>11</v>
      </c>
      <c r="I16" s="17">
        <v>6</v>
      </c>
      <c r="J16" s="17">
        <v>320</v>
      </c>
      <c r="K16" s="329">
        <v>45</v>
      </c>
    </row>
    <row r="17" spans="1:11" ht="12.75">
      <c r="A17" s="185">
        <v>12</v>
      </c>
      <c r="B17" s="1008" t="s">
        <v>618</v>
      </c>
      <c r="C17" s="17">
        <v>2</v>
      </c>
      <c r="D17" s="17">
        <v>104</v>
      </c>
      <c r="E17" s="72">
        <v>24</v>
      </c>
      <c r="F17" s="394">
        <v>4.5</v>
      </c>
      <c r="G17" s="394">
        <v>121</v>
      </c>
      <c r="H17" s="394">
        <v>41</v>
      </c>
      <c r="I17" s="394">
        <v>3</v>
      </c>
      <c r="J17" s="394">
        <v>802</v>
      </c>
      <c r="K17" s="329">
        <v>108</v>
      </c>
    </row>
    <row r="18" spans="1:11" ht="12.75">
      <c r="A18" s="185">
        <v>13</v>
      </c>
      <c r="B18" s="1008" t="s">
        <v>619</v>
      </c>
      <c r="C18" s="17">
        <v>2</v>
      </c>
      <c r="D18" s="17">
        <v>52</v>
      </c>
      <c r="E18" s="72">
        <v>15</v>
      </c>
      <c r="F18" s="394">
        <v>4.5</v>
      </c>
      <c r="G18" s="394">
        <v>47</v>
      </c>
      <c r="H18" s="394">
        <v>18</v>
      </c>
      <c r="I18" s="394">
        <v>16</v>
      </c>
      <c r="J18" s="394">
        <v>507</v>
      </c>
      <c r="K18" s="329">
        <v>160</v>
      </c>
    </row>
    <row r="19" spans="1:11" ht="12.75">
      <c r="A19" s="185">
        <v>14</v>
      </c>
      <c r="B19" s="1008" t="s">
        <v>620</v>
      </c>
      <c r="C19" s="17">
        <v>2</v>
      </c>
      <c r="D19" s="17">
        <v>21</v>
      </c>
      <c r="E19" s="72">
        <v>8</v>
      </c>
      <c r="F19" s="394">
        <v>10</v>
      </c>
      <c r="G19" s="394">
        <v>37</v>
      </c>
      <c r="H19" s="394">
        <v>21</v>
      </c>
      <c r="I19" s="394">
        <v>19</v>
      </c>
      <c r="J19" s="394">
        <v>276</v>
      </c>
      <c r="K19" s="329">
        <v>95</v>
      </c>
    </row>
    <row r="20" spans="1:11" ht="12.75">
      <c r="A20" s="185">
        <v>15</v>
      </c>
      <c r="B20" s="1013" t="s">
        <v>621</v>
      </c>
      <c r="C20" s="17">
        <v>48</v>
      </c>
      <c r="D20" s="17">
        <v>35</v>
      </c>
      <c r="E20" s="72">
        <v>11</v>
      </c>
      <c r="F20" s="394">
        <v>11</v>
      </c>
      <c r="G20" s="72">
        <v>66</v>
      </c>
      <c r="H20" s="394">
        <v>35</v>
      </c>
      <c r="I20" s="394">
        <v>99</v>
      </c>
      <c r="J20" s="394">
        <v>666</v>
      </c>
      <c r="K20" s="329">
        <v>229</v>
      </c>
    </row>
    <row r="21" spans="1:11" ht="12.75">
      <c r="A21" s="185">
        <v>16</v>
      </c>
      <c r="B21" s="1013" t="s">
        <v>1177</v>
      </c>
      <c r="C21" s="17">
        <v>3</v>
      </c>
      <c r="D21" s="17">
        <v>10</v>
      </c>
      <c r="E21" s="72">
        <v>6</v>
      </c>
      <c r="F21" s="394">
        <v>4.5</v>
      </c>
      <c r="G21" s="394">
        <v>18</v>
      </c>
      <c r="H21" s="394">
        <v>13</v>
      </c>
      <c r="I21" s="394">
        <v>33</v>
      </c>
      <c r="J21" s="394">
        <v>95</v>
      </c>
      <c r="K21" s="329">
        <v>54</v>
      </c>
    </row>
    <row r="22" spans="1:11" ht="12.75">
      <c r="A22" s="185">
        <v>17</v>
      </c>
      <c r="B22" s="1008" t="s">
        <v>622</v>
      </c>
      <c r="C22" s="17">
        <v>4</v>
      </c>
      <c r="D22" s="17">
        <v>24</v>
      </c>
      <c r="E22" s="72">
        <v>8</v>
      </c>
      <c r="F22" s="394">
        <v>11</v>
      </c>
      <c r="G22" s="394">
        <v>72</v>
      </c>
      <c r="H22" s="394">
        <v>31</v>
      </c>
      <c r="I22" s="394">
        <v>10</v>
      </c>
      <c r="J22" s="394">
        <v>538</v>
      </c>
      <c r="K22" s="329">
        <v>135</v>
      </c>
    </row>
    <row r="23" spans="1:11" ht="12.75">
      <c r="A23" s="185">
        <v>18</v>
      </c>
      <c r="B23" s="1008" t="s">
        <v>623</v>
      </c>
      <c r="C23" s="17">
        <v>2</v>
      </c>
      <c r="D23" s="17">
        <v>90</v>
      </c>
      <c r="E23" s="72">
        <v>13</v>
      </c>
      <c r="F23" s="394">
        <v>4.5</v>
      </c>
      <c r="G23" s="394">
        <v>73</v>
      </c>
      <c r="H23" s="394">
        <v>21</v>
      </c>
      <c r="I23" s="394">
        <v>14</v>
      </c>
      <c r="J23" s="394">
        <v>364</v>
      </c>
      <c r="K23" s="329">
        <v>81</v>
      </c>
    </row>
    <row r="24" spans="1:11" ht="12.75">
      <c r="A24" s="185">
        <v>19</v>
      </c>
      <c r="B24" s="1008" t="s">
        <v>624</v>
      </c>
      <c r="C24" s="17">
        <v>5</v>
      </c>
      <c r="D24" s="17">
        <v>71</v>
      </c>
      <c r="E24" s="72">
        <v>17</v>
      </c>
      <c r="F24" s="394">
        <v>4.5</v>
      </c>
      <c r="G24" s="394">
        <v>75</v>
      </c>
      <c r="H24" s="394">
        <v>27</v>
      </c>
      <c r="I24" s="394">
        <v>60</v>
      </c>
      <c r="J24" s="394">
        <v>575</v>
      </c>
      <c r="K24" s="329">
        <v>197</v>
      </c>
    </row>
    <row r="25" spans="1:11" ht="12.75">
      <c r="A25" s="185">
        <v>20</v>
      </c>
      <c r="B25" s="1008" t="s">
        <v>1081</v>
      </c>
      <c r="C25" s="17">
        <v>16</v>
      </c>
      <c r="D25" s="17">
        <v>21</v>
      </c>
      <c r="E25" s="72">
        <v>20</v>
      </c>
      <c r="F25" s="394">
        <v>19</v>
      </c>
      <c r="G25" s="394">
        <v>27</v>
      </c>
      <c r="H25" s="394">
        <v>21</v>
      </c>
      <c r="I25" s="394">
        <v>88</v>
      </c>
      <c r="J25" s="394">
        <v>98</v>
      </c>
      <c r="K25" s="329">
        <v>93</v>
      </c>
    </row>
    <row r="26" spans="1:11" ht="12.75">
      <c r="A26" s="1043">
        <v>21</v>
      </c>
      <c r="B26" s="1044" t="s">
        <v>1087</v>
      </c>
      <c r="C26" s="26">
        <v>2</v>
      </c>
      <c r="D26" s="26">
        <v>65</v>
      </c>
      <c r="E26" s="406">
        <v>10</v>
      </c>
      <c r="F26" s="395">
        <v>4.5</v>
      </c>
      <c r="G26" s="395">
        <v>162</v>
      </c>
      <c r="H26" s="395">
        <v>73</v>
      </c>
      <c r="I26" s="395">
        <v>16</v>
      </c>
      <c r="J26" s="395">
        <v>604</v>
      </c>
      <c r="K26" s="131">
        <v>119</v>
      </c>
    </row>
    <row r="27" spans="1:11" ht="12.75">
      <c r="A27" s="146"/>
      <c r="B27" t="s">
        <v>330</v>
      </c>
      <c r="K27" s="146"/>
    </row>
    <row r="28" spans="1:11" ht="12.75">
      <c r="A28" s="146"/>
      <c r="B28" s="39" t="s">
        <v>625</v>
      </c>
      <c r="K28" s="146"/>
    </row>
    <row r="29" spans="1:11" ht="12.75">
      <c r="A29" s="146"/>
      <c r="K29" s="146"/>
    </row>
  </sheetData>
  <sheetProtection/>
  <mergeCells count="4">
    <mergeCell ref="A1:K2"/>
    <mergeCell ref="C3:E3"/>
    <mergeCell ref="F3:H3"/>
    <mergeCell ref="I3:K3"/>
  </mergeCells>
  <printOptions/>
  <pageMargins left="0.75" right="0.75" top="1" bottom="1" header="0.5" footer="0.5"/>
  <pageSetup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I24"/>
  <sheetViews>
    <sheetView view="pageBreakPreview" zoomScale="60" zoomScalePageLayoutView="0" workbookViewId="0" topLeftCell="A1">
      <selection activeCell="Q31" sqref="Q31"/>
    </sheetView>
  </sheetViews>
  <sheetFormatPr defaultColWidth="9.140625" defaultRowHeight="12.75"/>
  <cols>
    <col min="1" max="1" width="9.140625" style="62" customWidth="1"/>
    <col min="2" max="2" width="22.421875" style="0" customWidth="1"/>
    <col min="3" max="3" width="26.7109375" style="0" customWidth="1"/>
    <col min="4" max="4" width="21.140625" style="0" customWidth="1"/>
    <col min="5" max="5" width="0.2890625" style="0" customWidth="1"/>
    <col min="6" max="6" width="1.7109375" style="0" customWidth="1"/>
    <col min="7" max="7" width="4.00390625" style="0" customWidth="1"/>
    <col min="8" max="8" width="3.8515625" style="0" customWidth="1"/>
    <col min="9" max="9" width="5.140625" style="0" customWidth="1"/>
  </cols>
  <sheetData>
    <row r="1" spans="1:9" ht="15.75">
      <c r="A1" s="1146" t="s">
        <v>596</v>
      </c>
      <c r="B1" s="1146"/>
      <c r="C1" s="1146"/>
      <c r="D1" s="1146"/>
      <c r="E1" s="1146"/>
      <c r="F1" s="1146"/>
      <c r="G1" s="1146"/>
      <c r="H1" s="1146"/>
      <c r="I1" s="1146"/>
    </row>
    <row r="2" ht="15.75">
      <c r="A2" s="710"/>
    </row>
    <row r="3" spans="1:9" ht="126.75" customHeight="1">
      <c r="A3" s="1080" t="s">
        <v>1397</v>
      </c>
      <c r="B3" s="1080"/>
      <c r="C3" s="1080"/>
      <c r="D3" s="1080"/>
      <c r="E3" s="1080"/>
      <c r="F3" s="1080"/>
      <c r="G3" s="1080"/>
      <c r="H3" s="1080"/>
      <c r="I3" s="1080"/>
    </row>
    <row r="5" spans="1:9" ht="149.25" customHeight="1">
      <c r="A5" s="1167" t="s">
        <v>151</v>
      </c>
      <c r="B5" s="1167"/>
      <c r="C5" s="1167"/>
      <c r="D5" s="1167"/>
      <c r="E5" s="1167"/>
      <c r="F5" s="1167"/>
      <c r="G5" s="1167"/>
      <c r="H5" s="1167"/>
      <c r="I5" s="1167"/>
    </row>
    <row r="7" spans="1:9" ht="33.75" customHeight="1">
      <c r="A7" s="1167" t="s">
        <v>152</v>
      </c>
      <c r="B7" s="1167"/>
      <c r="C7" s="1167"/>
      <c r="D7" s="1167"/>
      <c r="E7" s="1167"/>
      <c r="F7" s="1167"/>
      <c r="G7" s="1167"/>
      <c r="H7" s="1167"/>
      <c r="I7" s="1167"/>
    </row>
    <row r="8" ht="15.75">
      <c r="A8" s="708"/>
    </row>
    <row r="9" spans="1:9" ht="29.25" customHeight="1">
      <c r="A9" s="1428" t="s">
        <v>153</v>
      </c>
      <c r="B9" s="1428"/>
      <c r="C9" s="1428"/>
      <c r="D9" s="1428"/>
      <c r="E9" s="1428"/>
      <c r="F9" s="1428"/>
      <c r="G9" s="1428"/>
      <c r="H9" s="1428"/>
      <c r="I9" s="1428"/>
    </row>
    <row r="10" spans="1:9" ht="14.25">
      <c r="A10" s="741" t="s">
        <v>812</v>
      </c>
      <c r="B10" s="705" t="s">
        <v>209</v>
      </c>
      <c r="C10" s="742" t="s">
        <v>154</v>
      </c>
      <c r="D10" s="742" t="s">
        <v>242</v>
      </c>
      <c r="E10" s="16"/>
      <c r="F10" s="16"/>
      <c r="G10" s="16"/>
      <c r="H10" s="16"/>
      <c r="I10" s="16"/>
    </row>
    <row r="11" spans="1:9" ht="15">
      <c r="A11" s="742">
        <v>1</v>
      </c>
      <c r="B11" s="460">
        <v>2</v>
      </c>
      <c r="C11" s="743">
        <v>3</v>
      </c>
      <c r="D11" s="344">
        <v>4</v>
      </c>
      <c r="E11" s="16"/>
      <c r="F11" s="16"/>
      <c r="G11" s="16"/>
      <c r="H11" s="16"/>
      <c r="I11" s="16"/>
    </row>
    <row r="12" spans="1:9" ht="15">
      <c r="A12" s="744">
        <v>1</v>
      </c>
      <c r="B12" s="745" t="s">
        <v>214</v>
      </c>
      <c r="C12" s="746">
        <v>122.5</v>
      </c>
      <c r="D12" s="344">
        <v>200</v>
      </c>
      <c r="E12" s="16"/>
      <c r="F12" s="16"/>
      <c r="G12" s="16"/>
      <c r="H12" s="16"/>
      <c r="I12" s="16"/>
    </row>
    <row r="13" spans="1:9" ht="15">
      <c r="A13" s="744">
        <v>2</v>
      </c>
      <c r="B13" s="745" t="s">
        <v>225</v>
      </c>
      <c r="C13" s="746">
        <v>1711.8</v>
      </c>
      <c r="D13" s="344">
        <v>2175</v>
      </c>
      <c r="E13" s="16"/>
      <c r="F13" s="16"/>
      <c r="G13" s="16"/>
      <c r="H13" s="16"/>
      <c r="I13" s="16"/>
    </row>
    <row r="14" spans="1:9" ht="15">
      <c r="A14" s="744">
        <v>3</v>
      </c>
      <c r="B14" s="745" t="s">
        <v>708</v>
      </c>
      <c r="C14" s="746">
        <v>1390.6</v>
      </c>
      <c r="D14" s="1007">
        <v>1731</v>
      </c>
      <c r="E14" s="16"/>
      <c r="F14" s="16"/>
      <c r="G14" s="16"/>
      <c r="H14" s="16"/>
      <c r="I14" s="16"/>
    </row>
    <row r="15" spans="1:9" ht="15">
      <c r="A15" s="744">
        <v>4</v>
      </c>
      <c r="B15" s="745" t="s">
        <v>687</v>
      </c>
      <c r="C15" s="746">
        <v>27</v>
      </c>
      <c r="D15" s="1007">
        <v>32.8</v>
      </c>
      <c r="E15" s="16"/>
      <c r="F15" s="16"/>
      <c r="G15" s="16"/>
      <c r="H15" s="16"/>
      <c r="I15" s="16"/>
    </row>
    <row r="16" spans="1:9" ht="15">
      <c r="A16" s="744">
        <v>5</v>
      </c>
      <c r="B16" s="745" t="s">
        <v>218</v>
      </c>
      <c r="C16" s="746">
        <v>212.8</v>
      </c>
      <c r="D16" s="1007">
        <v>275.5</v>
      </c>
      <c r="E16" s="16"/>
      <c r="F16" s="16"/>
      <c r="G16" s="16"/>
      <c r="H16" s="16"/>
      <c r="I16" s="16"/>
    </row>
    <row r="17" spans="1:9" ht="15">
      <c r="A17" s="744">
        <v>6</v>
      </c>
      <c r="B17" s="745" t="s">
        <v>219</v>
      </c>
      <c r="C17" s="746">
        <v>2004.4</v>
      </c>
      <c r="D17" s="1007">
        <v>2310.75</v>
      </c>
      <c r="E17" s="16"/>
      <c r="F17" s="16"/>
      <c r="G17" s="16"/>
      <c r="H17" s="16"/>
      <c r="I17" s="16"/>
    </row>
    <row r="18" spans="1:9" ht="15">
      <c r="A18" s="744">
        <v>7</v>
      </c>
      <c r="B18" s="745" t="s">
        <v>226</v>
      </c>
      <c r="C18" s="746">
        <v>855.4</v>
      </c>
      <c r="D18" s="1007">
        <v>1524.75</v>
      </c>
      <c r="E18" s="16"/>
      <c r="F18" s="16"/>
      <c r="G18" s="16"/>
      <c r="H18" s="16"/>
      <c r="I18" s="16"/>
    </row>
    <row r="19" spans="1:9" ht="15">
      <c r="A19" s="744">
        <v>8</v>
      </c>
      <c r="B19" s="745" t="s">
        <v>688</v>
      </c>
      <c r="C19" s="746">
        <v>4596.2</v>
      </c>
      <c r="D19" s="1007">
        <v>5901.37</v>
      </c>
      <c r="E19" s="16"/>
      <c r="F19" s="16"/>
      <c r="G19" s="16"/>
      <c r="H19" s="16"/>
      <c r="I19" s="16"/>
    </row>
    <row r="20" spans="1:9" ht="15">
      <c r="A20" s="744">
        <v>9</v>
      </c>
      <c r="B20" s="745" t="s">
        <v>691</v>
      </c>
      <c r="C20" s="746">
        <v>1.1</v>
      </c>
      <c r="D20" s="1011" t="s">
        <v>939</v>
      </c>
      <c r="E20" s="16"/>
      <c r="F20" s="16"/>
      <c r="G20" s="16"/>
      <c r="H20" s="16"/>
      <c r="I20" s="16"/>
    </row>
    <row r="21" spans="1:9" ht="15">
      <c r="A21" s="744">
        <v>10</v>
      </c>
      <c r="B21" s="745" t="s">
        <v>711</v>
      </c>
      <c r="C21" s="746">
        <v>3.2</v>
      </c>
      <c r="D21" s="1011" t="s">
        <v>939</v>
      </c>
      <c r="E21" s="16"/>
      <c r="F21" s="16"/>
      <c r="G21" s="16"/>
      <c r="H21" s="16"/>
      <c r="I21" s="16"/>
    </row>
    <row r="22" spans="1:9" ht="15">
      <c r="A22" s="1426" t="s">
        <v>213</v>
      </c>
      <c r="B22" s="1426"/>
      <c r="C22" s="746">
        <v>10925</v>
      </c>
      <c r="D22" s="344">
        <f>D12+D13+D14+D15+D16+D17+D18+D19</f>
        <v>14151.169999999998</v>
      </c>
      <c r="E22" s="16"/>
      <c r="F22" s="16"/>
      <c r="G22" s="16"/>
      <c r="H22" s="16"/>
      <c r="I22" s="16"/>
    </row>
    <row r="23" spans="1:3" ht="15">
      <c r="A23" s="1427" t="s">
        <v>155</v>
      </c>
      <c r="B23" s="1427"/>
      <c r="C23" s="1427"/>
    </row>
    <row r="24" ht="15">
      <c r="B24" s="1060" t="s">
        <v>1396</v>
      </c>
    </row>
  </sheetData>
  <sheetProtection/>
  <mergeCells count="7">
    <mergeCell ref="A22:B22"/>
    <mergeCell ref="A23:C23"/>
    <mergeCell ref="A9:I9"/>
    <mergeCell ref="A1:I1"/>
    <mergeCell ref="A3:I3"/>
    <mergeCell ref="A5:I5"/>
    <mergeCell ref="A7:I7"/>
  </mergeCells>
  <printOptions/>
  <pageMargins left="0.75" right="0.75" top="1" bottom="1" header="0.5" footer="0.5"/>
  <pageSetup horizontalDpi="600" verticalDpi="600" orientation="portrait" scale="96" r:id="rId1"/>
</worksheet>
</file>

<file path=xl/worksheets/sheet41.xml><?xml version="1.0" encoding="utf-8"?>
<worksheet xmlns="http://schemas.openxmlformats.org/spreadsheetml/2006/main" xmlns:r="http://schemas.openxmlformats.org/officeDocument/2006/relationships">
  <dimension ref="A1:L104"/>
  <sheetViews>
    <sheetView view="pageBreakPreview" zoomScale="60" zoomScalePageLayoutView="0" workbookViewId="0" topLeftCell="A41">
      <selection activeCell="L41" sqref="L41"/>
    </sheetView>
  </sheetViews>
  <sheetFormatPr defaultColWidth="9.140625" defaultRowHeight="12.75"/>
  <cols>
    <col min="1" max="1" width="9.140625" style="146" customWidth="1"/>
    <col min="2" max="2" width="34.28125" style="0" customWidth="1"/>
    <col min="3" max="3" width="6.8515625" style="0" customWidth="1"/>
    <col min="4" max="4" width="7.00390625" style="125" customWidth="1"/>
    <col min="5" max="5" width="6.140625" style="0" customWidth="1"/>
    <col min="6" max="6" width="6.28125" style="0" customWidth="1"/>
    <col min="7" max="7" width="7.140625" style="0" customWidth="1"/>
    <col min="8" max="8" width="6.8515625" style="0" customWidth="1"/>
  </cols>
  <sheetData>
    <row r="1" spans="1:8" ht="20.25" customHeight="1">
      <c r="A1" s="1167" t="s">
        <v>156</v>
      </c>
      <c r="B1" s="1167"/>
      <c r="C1" s="1167"/>
      <c r="D1" s="1167"/>
      <c r="E1" s="1167"/>
      <c r="F1" s="1167"/>
      <c r="G1" s="1167"/>
      <c r="H1" s="1167"/>
    </row>
    <row r="2" ht="3.75" customHeight="1">
      <c r="A2" s="709"/>
    </row>
    <row r="3" spans="1:8" ht="36" customHeight="1">
      <c r="A3" s="1080" t="s">
        <v>635</v>
      </c>
      <c r="B3" s="1080"/>
      <c r="C3" s="1080"/>
      <c r="D3" s="1080"/>
      <c r="E3" s="1080"/>
      <c r="F3" s="1080"/>
      <c r="G3" s="1080"/>
      <c r="H3" s="1080"/>
    </row>
    <row r="4" ht="6" customHeight="1"/>
    <row r="5" spans="1:9" ht="15">
      <c r="A5" s="1081" t="s">
        <v>281</v>
      </c>
      <c r="B5" s="1081"/>
      <c r="C5" s="1081"/>
      <c r="D5" s="1081"/>
      <c r="E5" s="1081"/>
      <c r="F5" s="1081"/>
      <c r="G5" s="1081"/>
      <c r="H5" s="1081"/>
      <c r="I5" s="196"/>
    </row>
    <row r="6" spans="1:4" ht="5.25" customHeight="1">
      <c r="A6"/>
      <c r="D6"/>
    </row>
    <row r="7" spans="1:9" s="62" customFormat="1" ht="18.75" customHeight="1">
      <c r="A7" s="1123" t="s">
        <v>804</v>
      </c>
      <c r="B7" s="149" t="s">
        <v>816</v>
      </c>
      <c r="C7" s="1432" t="s">
        <v>817</v>
      </c>
      <c r="D7" s="1433"/>
      <c r="E7" s="1432" t="s">
        <v>818</v>
      </c>
      <c r="F7" s="1433"/>
      <c r="G7" s="1432" t="s">
        <v>213</v>
      </c>
      <c r="H7" s="1433"/>
      <c r="I7" s="404"/>
    </row>
    <row r="8" spans="1:9" s="62" customFormat="1" ht="18.75" customHeight="1">
      <c r="A8" s="1125"/>
      <c r="B8" s="126"/>
      <c r="C8" s="167" t="s">
        <v>819</v>
      </c>
      <c r="D8" s="167" t="s">
        <v>820</v>
      </c>
      <c r="E8" s="404" t="s">
        <v>819</v>
      </c>
      <c r="F8" s="126" t="s">
        <v>820</v>
      </c>
      <c r="G8" s="404" t="s">
        <v>819</v>
      </c>
      <c r="H8" s="126" t="s">
        <v>820</v>
      </c>
      <c r="I8" s="124"/>
    </row>
    <row r="9" spans="1:9" s="62" customFormat="1" ht="13.5" customHeight="1">
      <c r="A9" s="63">
        <v>1</v>
      </c>
      <c r="B9" s="63">
        <v>2</v>
      </c>
      <c r="C9" s="63">
        <v>3</v>
      </c>
      <c r="D9" s="63">
        <v>4</v>
      </c>
      <c r="E9" s="63">
        <v>5</v>
      </c>
      <c r="F9" s="63">
        <v>6</v>
      </c>
      <c r="G9" s="81">
        <v>7</v>
      </c>
      <c r="H9" s="63">
        <v>8</v>
      </c>
      <c r="I9" s="124"/>
    </row>
    <row r="10" spans="1:9" s="62" customFormat="1" ht="11.25" customHeight="1">
      <c r="A10" s="123"/>
      <c r="B10" s="227"/>
      <c r="C10" s="124"/>
      <c r="D10" s="64"/>
      <c r="E10" s="76"/>
      <c r="F10" s="93"/>
      <c r="G10" s="76"/>
      <c r="H10" s="94"/>
      <c r="I10" s="228"/>
    </row>
    <row r="11" spans="1:9" s="62" customFormat="1" ht="18.75" customHeight="1">
      <c r="A11" s="96">
        <v>1</v>
      </c>
      <c r="B11" s="61" t="s">
        <v>821</v>
      </c>
      <c r="C11" s="226">
        <v>290</v>
      </c>
      <c r="D11" s="404">
        <v>52</v>
      </c>
      <c r="E11" s="404">
        <v>437</v>
      </c>
      <c r="F11" s="404">
        <v>57</v>
      </c>
      <c r="G11" s="404">
        <v>727</v>
      </c>
      <c r="H11" s="404">
        <v>109</v>
      </c>
      <c r="I11" s="404"/>
    </row>
    <row r="12" spans="1:9" s="62" customFormat="1" ht="18.75" customHeight="1">
      <c r="A12" s="96">
        <v>2</v>
      </c>
      <c r="B12" s="61" t="s">
        <v>862</v>
      </c>
      <c r="C12" s="226">
        <v>284</v>
      </c>
      <c r="D12" s="404">
        <v>41</v>
      </c>
      <c r="E12" s="404">
        <v>323</v>
      </c>
      <c r="F12" s="481">
        <v>35</v>
      </c>
      <c r="G12" s="404">
        <v>607</v>
      </c>
      <c r="H12" s="96">
        <v>76</v>
      </c>
      <c r="I12" s="229"/>
    </row>
    <row r="13" spans="1:9" ht="6" customHeight="1">
      <c r="A13" s="10"/>
      <c r="B13" s="5"/>
      <c r="C13" s="2"/>
      <c r="D13" s="122"/>
      <c r="E13" s="122"/>
      <c r="F13" s="122"/>
      <c r="G13" s="122"/>
      <c r="H13" s="8"/>
      <c r="I13" s="7"/>
    </row>
    <row r="14" spans="1:4" ht="12.75">
      <c r="A14"/>
      <c r="D14"/>
    </row>
    <row r="15" spans="1:4" ht="12.75">
      <c r="A15" t="s">
        <v>1193</v>
      </c>
      <c r="D15"/>
    </row>
    <row r="16" spans="1:4" ht="7.5" customHeight="1">
      <c r="A16"/>
      <c r="D16"/>
    </row>
    <row r="17" spans="1:7" ht="33.75" customHeight="1">
      <c r="A17" s="1081" t="s">
        <v>1444</v>
      </c>
      <c r="B17" s="1081"/>
      <c r="C17" s="1081"/>
      <c r="D17" s="1081"/>
      <c r="E17" s="1081"/>
      <c r="F17" s="1081"/>
      <c r="G17" s="196"/>
    </row>
    <row r="18" spans="1:5" ht="12.75">
      <c r="A18"/>
      <c r="D18"/>
      <c r="E18" t="s">
        <v>922</v>
      </c>
    </row>
    <row r="19" spans="1:7" ht="33" customHeight="1">
      <c r="A19" s="287" t="s">
        <v>925</v>
      </c>
      <c r="B19" s="235" t="s">
        <v>209</v>
      </c>
      <c r="C19" s="334"/>
      <c r="D19" s="335"/>
      <c r="E19" s="1450" t="s">
        <v>924</v>
      </c>
      <c r="F19" s="1451"/>
      <c r="G19" s="16"/>
    </row>
    <row r="20" spans="1:7" s="1" customFormat="1" ht="5.25" customHeight="1">
      <c r="A20" s="35"/>
      <c r="B20" s="21"/>
      <c r="C20" s="21"/>
      <c r="D20" s="22"/>
      <c r="E20" s="83"/>
      <c r="F20" s="22"/>
      <c r="G20" s="21"/>
    </row>
    <row r="21" spans="1:7" ht="15">
      <c r="A21" s="309">
        <v>1</v>
      </c>
      <c r="B21" s="251" t="s">
        <v>214</v>
      </c>
      <c r="C21" s="251"/>
      <c r="D21" s="17"/>
      <c r="E21" s="1437">
        <v>301.25</v>
      </c>
      <c r="F21" s="1438"/>
      <c r="G21" s="16"/>
    </row>
    <row r="22" spans="1:7" ht="15">
      <c r="A22" s="9">
        <v>2</v>
      </c>
      <c r="B22" s="251" t="s">
        <v>923</v>
      </c>
      <c r="C22" s="251"/>
      <c r="D22" s="17"/>
      <c r="E22" s="1437">
        <v>88.52</v>
      </c>
      <c r="F22" s="1438"/>
      <c r="G22" s="16"/>
    </row>
    <row r="23" spans="1:7" ht="15">
      <c r="A23" s="9">
        <v>3</v>
      </c>
      <c r="B23" s="251" t="s">
        <v>225</v>
      </c>
      <c r="C23" s="251"/>
      <c r="D23" s="17"/>
      <c r="E23" s="1437">
        <v>50</v>
      </c>
      <c r="F23" s="1438"/>
      <c r="G23" s="16"/>
    </row>
    <row r="24" spans="1:7" ht="15">
      <c r="A24" s="309">
        <v>4</v>
      </c>
      <c r="B24" s="251" t="s">
        <v>233</v>
      </c>
      <c r="C24" s="251"/>
      <c r="D24" s="17"/>
      <c r="E24" s="1437">
        <v>6</v>
      </c>
      <c r="F24" s="1438"/>
      <c r="G24" s="16"/>
    </row>
    <row r="25" spans="1:7" ht="15">
      <c r="A25" s="9">
        <v>5</v>
      </c>
      <c r="B25" s="251" t="s">
        <v>708</v>
      </c>
      <c r="C25" s="251"/>
      <c r="D25" s="17"/>
      <c r="E25" s="1437">
        <v>254.28</v>
      </c>
      <c r="F25" s="1438"/>
      <c r="G25" s="16"/>
    </row>
    <row r="26" spans="1:7" ht="15">
      <c r="A26" s="9">
        <v>6</v>
      </c>
      <c r="B26" s="251" t="s">
        <v>218</v>
      </c>
      <c r="C26" s="251"/>
      <c r="D26" s="17"/>
      <c r="E26" s="1437">
        <v>1</v>
      </c>
      <c r="F26" s="1438"/>
      <c r="G26" s="16"/>
    </row>
    <row r="27" spans="1:7" ht="15">
      <c r="A27" s="309">
        <v>7</v>
      </c>
      <c r="B27" s="251" t="s">
        <v>219</v>
      </c>
      <c r="C27" s="251"/>
      <c r="D27" s="17"/>
      <c r="E27" s="1437">
        <v>52</v>
      </c>
      <c r="F27" s="1438"/>
      <c r="G27" s="16"/>
    </row>
    <row r="28" spans="1:7" ht="15">
      <c r="A28" s="9">
        <v>8</v>
      </c>
      <c r="B28" s="251" t="s">
        <v>236</v>
      </c>
      <c r="C28" s="251"/>
      <c r="D28" s="17"/>
      <c r="E28" s="1437">
        <v>28</v>
      </c>
      <c r="F28" s="1438"/>
      <c r="G28" s="16"/>
    </row>
    <row r="29" spans="1:7" ht="15">
      <c r="A29" s="9">
        <v>9</v>
      </c>
      <c r="B29" s="251" t="s">
        <v>226</v>
      </c>
      <c r="C29" s="251"/>
      <c r="D29" s="17"/>
      <c r="E29" s="1437">
        <v>23.3</v>
      </c>
      <c r="F29" s="1438"/>
      <c r="G29" s="16"/>
    </row>
    <row r="30" spans="1:7" ht="15">
      <c r="A30" s="309">
        <v>10</v>
      </c>
      <c r="B30" s="251" t="s">
        <v>688</v>
      </c>
      <c r="C30" s="251"/>
      <c r="D30" s="17"/>
      <c r="E30" s="1437">
        <v>215.5</v>
      </c>
      <c r="F30" s="1438"/>
      <c r="G30" s="16"/>
    </row>
    <row r="31" spans="1:7" ht="15">
      <c r="A31" s="9">
        <v>11</v>
      </c>
      <c r="B31" s="251" t="s">
        <v>237</v>
      </c>
      <c r="C31" s="251"/>
      <c r="D31" s="17"/>
      <c r="E31" s="1437">
        <v>121.5</v>
      </c>
      <c r="F31" s="1438"/>
      <c r="G31" s="16"/>
    </row>
    <row r="32" spans="1:7" s="1" customFormat="1" ht="15">
      <c r="A32" s="23"/>
      <c r="B32" s="213" t="s">
        <v>213</v>
      </c>
      <c r="C32" s="210"/>
      <c r="D32" s="331"/>
      <c r="E32" s="1452">
        <v>1101.83</v>
      </c>
      <c r="F32" s="1453"/>
      <c r="G32" s="21"/>
    </row>
    <row r="33" spans="1:5" ht="12.75">
      <c r="A33" t="s">
        <v>1192</v>
      </c>
      <c r="D33"/>
      <c r="E33" s="146"/>
    </row>
    <row r="34" spans="1:8" ht="81.75" customHeight="1">
      <c r="A34" s="1080" t="s">
        <v>1331</v>
      </c>
      <c r="B34" s="1080"/>
      <c r="C34" s="1080"/>
      <c r="D34" s="1080"/>
      <c r="E34" s="1080"/>
      <c r="F34" s="1080"/>
      <c r="G34" s="1080"/>
      <c r="H34" s="1080"/>
    </row>
    <row r="35" spans="1:8" ht="83.25" customHeight="1">
      <c r="A35" s="1080" t="s">
        <v>1330</v>
      </c>
      <c r="B35" s="1080"/>
      <c r="C35" s="1080"/>
      <c r="D35" s="1080"/>
      <c r="E35" s="1080"/>
      <c r="F35" s="1080"/>
      <c r="G35" s="1080"/>
      <c r="H35" s="1080"/>
    </row>
    <row r="36" spans="1:8" ht="35.25" customHeight="1">
      <c r="A36" s="1167" t="s">
        <v>1329</v>
      </c>
      <c r="B36" s="1167"/>
      <c r="C36" s="1167"/>
      <c r="D36" s="1167"/>
      <c r="E36" s="1167"/>
      <c r="F36" s="1167"/>
      <c r="G36" s="1167"/>
      <c r="H36" s="1167"/>
    </row>
    <row r="37" spans="1:8" ht="50.25" customHeight="1">
      <c r="A37" s="1167" t="s">
        <v>206</v>
      </c>
      <c r="B37" s="1167"/>
      <c r="C37" s="1167"/>
      <c r="D37" s="1167"/>
      <c r="E37" s="1167"/>
      <c r="F37" s="1167"/>
      <c r="G37" s="1167"/>
      <c r="H37" s="1167"/>
    </row>
    <row r="38" spans="1:8" ht="35.25" customHeight="1">
      <c r="A38" s="1167" t="s">
        <v>1328</v>
      </c>
      <c r="B38" s="1167"/>
      <c r="C38" s="1167"/>
      <c r="D38" s="1167"/>
      <c r="E38" s="1167"/>
      <c r="F38" s="1167"/>
      <c r="G38" s="1167"/>
      <c r="H38" s="1167"/>
    </row>
    <row r="39" spans="1:5" ht="15.75">
      <c r="A39" s="710"/>
      <c r="D39"/>
      <c r="E39" s="146"/>
    </row>
    <row r="40" spans="1:12" ht="50.25" customHeight="1">
      <c r="A40" s="1081" t="s">
        <v>1443</v>
      </c>
      <c r="B40" s="1081"/>
      <c r="C40" s="1081"/>
      <c r="D40" s="1081"/>
      <c r="E40" s="1229"/>
      <c r="F40" s="1229"/>
      <c r="G40" s="1229"/>
      <c r="H40" s="1229"/>
      <c r="I40" s="196"/>
      <c r="J40" s="196"/>
      <c r="K40" s="196"/>
      <c r="L40" s="196"/>
    </row>
    <row r="41" spans="1:8" s="1" customFormat="1" ht="28.5" customHeight="1">
      <c r="A41" s="67" t="s">
        <v>916</v>
      </c>
      <c r="B41" s="12" t="s">
        <v>1016</v>
      </c>
      <c r="C41" s="1434" t="s">
        <v>1017</v>
      </c>
      <c r="D41" s="1413"/>
      <c r="E41" s="1413"/>
      <c r="F41" s="1431" t="s">
        <v>1018</v>
      </c>
      <c r="G41" s="1413"/>
      <c r="H41" s="1414"/>
    </row>
    <row r="42" spans="1:8" s="415" customFormat="1" ht="12.75">
      <c r="A42" s="427">
        <v>1</v>
      </c>
      <c r="B42" s="424" t="s">
        <v>1015</v>
      </c>
      <c r="C42" s="1435"/>
      <c r="D42" s="1406"/>
      <c r="E42" s="1406"/>
      <c r="F42" s="1435"/>
      <c r="G42" s="1406"/>
      <c r="H42" s="1340"/>
    </row>
    <row r="43" spans="1:8" ht="12.75">
      <c r="A43" s="9" t="s">
        <v>978</v>
      </c>
      <c r="B43" s="17" t="s">
        <v>973</v>
      </c>
      <c r="C43" s="1435" t="s">
        <v>815</v>
      </c>
      <c r="D43" s="1211"/>
      <c r="E43" s="1211"/>
      <c r="F43" s="1441" t="s">
        <v>815</v>
      </c>
      <c r="G43" s="1406"/>
      <c r="H43" s="1340"/>
    </row>
    <row r="44" spans="1:8" ht="12.75">
      <c r="A44" s="9">
        <v>1</v>
      </c>
      <c r="B44" s="17" t="s">
        <v>972</v>
      </c>
      <c r="C44" s="1436" t="s">
        <v>784</v>
      </c>
      <c r="D44" s="1212"/>
      <c r="E44" s="1212"/>
      <c r="F44" s="1429">
        <v>2.12</v>
      </c>
      <c r="G44" s="1212"/>
      <c r="H44" s="1430"/>
    </row>
    <row r="45" spans="1:8" ht="12.75">
      <c r="A45" s="9">
        <v>2</v>
      </c>
      <c r="B45" s="425" t="s">
        <v>965</v>
      </c>
      <c r="C45" s="1436">
        <v>45195</v>
      </c>
      <c r="D45" s="1212"/>
      <c r="E45" s="1212"/>
      <c r="F45" s="1429">
        <v>7230.99</v>
      </c>
      <c r="G45" s="1212"/>
      <c r="H45" s="1430"/>
    </row>
    <row r="46" spans="1:8" ht="12.75">
      <c r="A46" s="9">
        <v>3</v>
      </c>
      <c r="B46" s="425" t="s">
        <v>974</v>
      </c>
      <c r="C46" s="1436">
        <v>15000</v>
      </c>
      <c r="D46" s="1212"/>
      <c r="E46" s="1212"/>
      <c r="F46" s="1429">
        <v>2013.17</v>
      </c>
      <c r="G46" s="1212"/>
      <c r="H46" s="1430"/>
    </row>
    <row r="47" spans="1:8" ht="12.75">
      <c r="A47" s="9">
        <v>4</v>
      </c>
      <c r="B47" s="425" t="s">
        <v>975</v>
      </c>
      <c r="C47" s="1436">
        <v>16881</v>
      </c>
      <c r="D47" s="1212"/>
      <c r="E47" s="1212"/>
      <c r="F47" s="1429">
        <v>542.8</v>
      </c>
      <c r="G47" s="1212"/>
      <c r="H47" s="1430"/>
    </row>
    <row r="48" spans="1:8" ht="12.75">
      <c r="A48" s="9">
        <v>5</v>
      </c>
      <c r="B48" s="425" t="s">
        <v>966</v>
      </c>
      <c r="C48" s="1436">
        <v>5000</v>
      </c>
      <c r="D48" s="1212"/>
      <c r="E48" s="1212"/>
      <c r="F48" s="1429">
        <v>634.83</v>
      </c>
      <c r="G48" s="1212"/>
      <c r="H48" s="1430"/>
    </row>
    <row r="49" spans="1:8" ht="12.75">
      <c r="A49" s="9">
        <v>6</v>
      </c>
      <c r="B49" s="425" t="s">
        <v>976</v>
      </c>
      <c r="C49" s="1436">
        <v>2700</v>
      </c>
      <c r="D49" s="1212"/>
      <c r="E49" s="1212"/>
      <c r="F49" s="1429">
        <v>43.45</v>
      </c>
      <c r="G49" s="1212"/>
      <c r="H49" s="1430"/>
    </row>
    <row r="50" spans="1:8" ht="12.75">
      <c r="A50" s="9"/>
      <c r="B50" s="425" t="s">
        <v>977</v>
      </c>
      <c r="C50" s="1436">
        <v>84776</v>
      </c>
      <c r="D50" s="1212"/>
      <c r="E50" s="1212"/>
      <c r="F50" s="1429" t="s">
        <v>971</v>
      </c>
      <c r="G50" s="1212"/>
      <c r="H50" s="1430"/>
    </row>
    <row r="51" spans="1:8" ht="12.75">
      <c r="A51" s="67" t="s">
        <v>947</v>
      </c>
      <c r="B51" s="428" t="s">
        <v>956</v>
      </c>
      <c r="C51" s="1439"/>
      <c r="D51" s="1440"/>
      <c r="E51" s="1440"/>
      <c r="F51" s="1442" t="s">
        <v>815</v>
      </c>
      <c r="G51" s="1440"/>
      <c r="H51" s="1443"/>
    </row>
    <row r="52" spans="1:8" ht="12.75">
      <c r="A52" s="9">
        <v>7</v>
      </c>
      <c r="B52" s="425" t="s">
        <v>979</v>
      </c>
      <c r="C52" s="1436" t="s">
        <v>784</v>
      </c>
      <c r="D52" s="1212"/>
      <c r="E52" s="1212"/>
      <c r="F52" s="1429">
        <v>45.8</v>
      </c>
      <c r="G52" s="1212"/>
      <c r="H52" s="1430"/>
    </row>
    <row r="53" spans="1:8" ht="14.25" customHeight="1">
      <c r="A53" s="9">
        <v>8</v>
      </c>
      <c r="B53" s="425" t="s">
        <v>980</v>
      </c>
      <c r="C53" s="1436" t="s">
        <v>784</v>
      </c>
      <c r="D53" s="1212"/>
      <c r="E53" s="1212"/>
      <c r="F53" s="1429">
        <v>86.53</v>
      </c>
      <c r="G53" s="1212"/>
      <c r="H53" s="1430"/>
    </row>
    <row r="54" spans="1:8" ht="14.25" customHeight="1">
      <c r="A54" s="9">
        <v>9</v>
      </c>
      <c r="B54" s="425" t="s">
        <v>981</v>
      </c>
      <c r="C54" s="1436" t="s">
        <v>784</v>
      </c>
      <c r="D54" s="1212"/>
      <c r="E54" s="1212"/>
      <c r="F54" s="1429">
        <v>19.76</v>
      </c>
      <c r="G54" s="1212"/>
      <c r="H54" s="1430"/>
    </row>
    <row r="55" spans="1:8" ht="15" customHeight="1">
      <c r="A55" s="9"/>
      <c r="B55" s="425" t="s">
        <v>967</v>
      </c>
      <c r="C55" s="1436" t="s">
        <v>784</v>
      </c>
      <c r="D55" s="1212"/>
      <c r="E55" s="1212"/>
      <c r="F55" s="1429">
        <v>152.09</v>
      </c>
      <c r="G55" s="1212"/>
      <c r="H55" s="1430"/>
    </row>
    <row r="56" spans="1:8" ht="13.5" customHeight="1">
      <c r="A56" s="9"/>
      <c r="B56" s="425" t="s">
        <v>968</v>
      </c>
      <c r="C56" s="1436" t="s">
        <v>784</v>
      </c>
      <c r="D56" s="1212"/>
      <c r="E56" s="1212"/>
      <c r="F56" s="1429">
        <v>10619.45</v>
      </c>
      <c r="G56" s="1212"/>
      <c r="H56" s="1430"/>
    </row>
    <row r="57" spans="1:8" s="1" customFormat="1" ht="16.5" customHeight="1">
      <c r="A57" s="67" t="s">
        <v>830</v>
      </c>
      <c r="B57" s="428" t="s">
        <v>982</v>
      </c>
      <c r="C57" s="1439"/>
      <c r="D57" s="1440"/>
      <c r="E57" s="1440"/>
      <c r="F57" s="1088" t="s">
        <v>970</v>
      </c>
      <c r="G57" s="1413"/>
      <c r="H57" s="1414"/>
    </row>
    <row r="58" spans="1:8" s="1" customFormat="1" ht="12.75">
      <c r="A58" s="166" t="s">
        <v>841</v>
      </c>
      <c r="B58" s="429" t="s">
        <v>983</v>
      </c>
      <c r="C58" s="1439"/>
      <c r="D58" s="1440"/>
      <c r="E58" s="1440"/>
      <c r="F58" s="1442"/>
      <c r="G58" s="1440"/>
      <c r="H58" s="1443"/>
    </row>
    <row r="59" spans="1:8" ht="12.75" customHeight="1">
      <c r="A59" s="9">
        <v>10</v>
      </c>
      <c r="B59" s="425" t="s">
        <v>984</v>
      </c>
      <c r="C59" s="1436" t="s">
        <v>969</v>
      </c>
      <c r="D59" s="1212"/>
      <c r="E59" s="1212"/>
      <c r="F59" s="1444" t="s">
        <v>1019</v>
      </c>
      <c r="G59" s="1406"/>
      <c r="H59" s="1340"/>
    </row>
    <row r="60" spans="1:8" ht="12.75">
      <c r="A60" s="9">
        <v>11</v>
      </c>
      <c r="B60" s="425" t="s">
        <v>985</v>
      </c>
      <c r="C60" s="1436" t="s">
        <v>1111</v>
      </c>
      <c r="D60" s="1212"/>
      <c r="E60" s="1212"/>
      <c r="F60" s="545"/>
      <c r="G60" s="16"/>
      <c r="H60" s="405"/>
    </row>
    <row r="61" spans="1:8" ht="12.75" customHeight="1">
      <c r="A61" s="9"/>
      <c r="B61" s="425" t="s">
        <v>986</v>
      </c>
      <c r="C61" s="1436" t="s">
        <v>784</v>
      </c>
      <c r="D61" s="1212"/>
      <c r="E61" s="1212"/>
      <c r="F61" s="1444" t="s">
        <v>1000</v>
      </c>
      <c r="G61" s="1406"/>
      <c r="H61" s="1340"/>
    </row>
    <row r="62" spans="1:8" ht="12.75">
      <c r="A62" s="9"/>
      <c r="B62" s="425" t="s">
        <v>987</v>
      </c>
      <c r="C62" s="1436" t="s">
        <v>784</v>
      </c>
      <c r="D62" s="1212"/>
      <c r="E62" s="1212"/>
      <c r="F62" s="1444" t="s">
        <v>1001</v>
      </c>
      <c r="G62" s="1406"/>
      <c r="H62" s="1340"/>
    </row>
    <row r="63" spans="1:8" ht="12.75">
      <c r="A63" s="9"/>
      <c r="B63" s="425" t="s">
        <v>988</v>
      </c>
      <c r="C63" s="1436" t="s">
        <v>784</v>
      </c>
      <c r="D63" s="1212"/>
      <c r="E63" s="1212"/>
      <c r="F63" s="1444" t="s">
        <v>1002</v>
      </c>
      <c r="G63" s="1406"/>
      <c r="H63" s="1340"/>
    </row>
    <row r="64" spans="1:8" ht="12.75">
      <c r="A64" s="9"/>
      <c r="B64" s="425" t="s">
        <v>989</v>
      </c>
      <c r="C64" s="1436" t="s">
        <v>784</v>
      </c>
      <c r="D64" s="1212"/>
      <c r="E64" s="1212"/>
      <c r="F64" s="1444" t="s">
        <v>1112</v>
      </c>
      <c r="G64" s="1406"/>
      <c r="H64" s="1340"/>
    </row>
    <row r="65" spans="1:8" ht="12.75">
      <c r="A65" s="96">
        <v>12</v>
      </c>
      <c r="B65" s="425" t="s">
        <v>990</v>
      </c>
      <c r="C65" s="1436"/>
      <c r="D65" s="1212"/>
      <c r="E65" s="1212"/>
      <c r="F65" s="545"/>
      <c r="G65" s="16"/>
      <c r="H65" s="6"/>
    </row>
    <row r="66" spans="1:8" ht="12.75">
      <c r="A66" s="9"/>
      <c r="B66" s="425" t="s">
        <v>991</v>
      </c>
      <c r="C66" s="1436" t="s">
        <v>1107</v>
      </c>
      <c r="D66" s="1212"/>
      <c r="E66" s="1212"/>
      <c r="F66" s="1444" t="s">
        <v>1108</v>
      </c>
      <c r="G66" s="1406"/>
      <c r="H66" s="1340"/>
    </row>
    <row r="67" spans="1:8" ht="12.75">
      <c r="A67" s="9"/>
      <c r="B67" s="425" t="s">
        <v>992</v>
      </c>
      <c r="C67" s="1436"/>
      <c r="D67" s="1212"/>
      <c r="E67" s="1212"/>
      <c r="F67" s="1444" t="s">
        <v>1003</v>
      </c>
      <c r="G67" s="1406"/>
      <c r="H67" s="1340"/>
    </row>
    <row r="68" spans="1:8" ht="12.75">
      <c r="A68" s="9">
        <v>13</v>
      </c>
      <c r="B68" s="425" t="s">
        <v>1020</v>
      </c>
      <c r="C68" s="1436"/>
      <c r="D68" s="1212"/>
      <c r="E68" s="1212"/>
      <c r="F68" s="1444" t="s">
        <v>1004</v>
      </c>
      <c r="G68" s="1406"/>
      <c r="H68" s="1340"/>
    </row>
    <row r="69" spans="1:8" ht="12.75">
      <c r="A69" s="9">
        <v>14</v>
      </c>
      <c r="B69" s="425" t="s">
        <v>1021</v>
      </c>
      <c r="C69" s="1436"/>
      <c r="D69" s="1212"/>
      <c r="E69" s="1212"/>
      <c r="F69" s="1444" t="s">
        <v>1005</v>
      </c>
      <c r="G69" s="1406"/>
      <c r="H69" s="1340"/>
    </row>
    <row r="70" spans="1:8" ht="12.75">
      <c r="A70" s="9">
        <v>15</v>
      </c>
      <c r="B70" s="425" t="s">
        <v>1022</v>
      </c>
      <c r="C70" s="1436"/>
      <c r="D70" s="1212"/>
      <c r="E70" s="1212"/>
      <c r="F70" s="1444" t="s">
        <v>1006</v>
      </c>
      <c r="G70" s="1406"/>
      <c r="H70" s="1340"/>
    </row>
    <row r="71" spans="1:8" s="1" customFormat="1" ht="12.75">
      <c r="A71" s="67" t="s">
        <v>842</v>
      </c>
      <c r="B71" s="428" t="s">
        <v>993</v>
      </c>
      <c r="C71" s="1439"/>
      <c r="D71" s="1440"/>
      <c r="E71" s="1440"/>
      <c r="F71" s="1447"/>
      <c r="G71" s="1413"/>
      <c r="H71" s="1414"/>
    </row>
    <row r="72" spans="1:8" ht="12.75">
      <c r="A72" s="9">
        <v>16</v>
      </c>
      <c r="B72" s="425" t="s">
        <v>994</v>
      </c>
      <c r="C72" s="1436"/>
      <c r="D72" s="1212"/>
      <c r="E72" s="1212"/>
      <c r="F72" s="1444" t="s">
        <v>1007</v>
      </c>
      <c r="G72" s="1406"/>
      <c r="H72" s="1340"/>
    </row>
    <row r="73" spans="1:8" ht="12.75">
      <c r="A73" s="9">
        <v>17</v>
      </c>
      <c r="B73" s="425" t="s">
        <v>995</v>
      </c>
      <c r="C73" s="1436"/>
      <c r="D73" s="1212"/>
      <c r="E73" s="1212"/>
      <c r="F73" s="1444" t="s">
        <v>1008</v>
      </c>
      <c r="G73" s="1406"/>
      <c r="H73" s="1340"/>
    </row>
    <row r="74" spans="1:8" ht="12.75">
      <c r="A74" s="9">
        <v>18</v>
      </c>
      <c r="B74" s="425" t="s">
        <v>996</v>
      </c>
      <c r="C74" s="1436"/>
      <c r="D74" s="1212"/>
      <c r="E74" s="1212"/>
      <c r="F74" s="1444" t="s">
        <v>1009</v>
      </c>
      <c r="G74" s="1406"/>
      <c r="H74" s="1340"/>
    </row>
    <row r="75" spans="1:8" ht="12.75">
      <c r="A75" s="9">
        <v>19</v>
      </c>
      <c r="B75" s="425" t="s">
        <v>997</v>
      </c>
      <c r="C75" s="1436"/>
      <c r="D75" s="1212"/>
      <c r="E75" s="1212"/>
      <c r="F75" s="1444" t="s">
        <v>1010</v>
      </c>
      <c r="G75" s="1406"/>
      <c r="H75" s="1340"/>
    </row>
    <row r="76" spans="1:8" ht="12.75">
      <c r="A76" s="9">
        <v>20</v>
      </c>
      <c r="B76" s="425" t="s">
        <v>998</v>
      </c>
      <c r="C76" s="1436"/>
      <c r="D76" s="1212"/>
      <c r="E76" s="1212"/>
      <c r="F76" s="1444" t="s">
        <v>1011</v>
      </c>
      <c r="G76" s="1406"/>
      <c r="H76" s="1340"/>
    </row>
    <row r="77" spans="1:8" ht="12.75">
      <c r="A77" s="10">
        <v>21</v>
      </c>
      <c r="B77" s="426" t="s">
        <v>999</v>
      </c>
      <c r="C77" s="1445"/>
      <c r="D77" s="1446"/>
      <c r="E77" s="1446"/>
      <c r="F77" s="1449" t="s">
        <v>1012</v>
      </c>
      <c r="G77" s="1409"/>
      <c r="H77" s="1342"/>
    </row>
    <row r="78" spans="1:8" ht="12.75">
      <c r="A78" s="86"/>
      <c r="B78" s="1448" t="s">
        <v>1194</v>
      </c>
      <c r="C78" s="1448"/>
      <c r="D78" s="1448"/>
      <c r="E78" s="1448"/>
      <c r="F78" s="1448"/>
      <c r="G78" s="1448"/>
      <c r="H78" s="1448"/>
    </row>
    <row r="79" spans="1:6" ht="16.5">
      <c r="A79" s="86"/>
      <c r="B79" s="392" t="s">
        <v>1027</v>
      </c>
      <c r="C79" s="345" t="s">
        <v>1014</v>
      </c>
      <c r="D79" s="229"/>
      <c r="E79" s="345"/>
      <c r="F79" s="345"/>
    </row>
    <row r="80" spans="1:6" ht="14.25">
      <c r="A80" s="86"/>
      <c r="B80" s="345" t="s">
        <v>1013</v>
      </c>
      <c r="C80" s="345" t="s">
        <v>1109</v>
      </c>
      <c r="D80" s="229"/>
      <c r="E80" s="345"/>
      <c r="F80" s="345"/>
    </row>
    <row r="81" spans="1:6" ht="14.25">
      <c r="A81" s="86"/>
      <c r="B81" s="345" t="s">
        <v>1110</v>
      </c>
      <c r="D81" s="229"/>
      <c r="E81" s="345"/>
      <c r="F81" s="345"/>
    </row>
    <row r="82" spans="1:6" ht="12.75">
      <c r="A82" s="86"/>
      <c r="C82" s="345"/>
      <c r="D82" s="229"/>
      <c r="E82" s="345"/>
      <c r="F82" s="345"/>
    </row>
    <row r="83" spans="1:6" ht="12.75">
      <c r="A83" s="86"/>
      <c r="C83" s="16"/>
      <c r="D83" s="7"/>
      <c r="E83" s="16"/>
      <c r="F83" s="16"/>
    </row>
    <row r="84" spans="1:6" ht="12.75">
      <c r="A84" s="86"/>
      <c r="B84" s="345"/>
      <c r="C84" s="16"/>
      <c r="D84" s="7"/>
      <c r="E84" s="16"/>
      <c r="F84" s="16"/>
    </row>
    <row r="85" spans="1:6" ht="12.75">
      <c r="A85" s="86"/>
      <c r="B85" s="345"/>
      <c r="C85" s="16"/>
      <c r="D85" s="7"/>
      <c r="E85" s="16"/>
      <c r="F85" s="16"/>
    </row>
    <row r="86" spans="1:6" ht="12.75">
      <c r="A86" s="86"/>
      <c r="B86" s="345"/>
      <c r="C86" s="16"/>
      <c r="D86" s="7"/>
      <c r="E86" s="16"/>
      <c r="F86" s="16"/>
    </row>
    <row r="87" spans="1:6" ht="12.75">
      <c r="A87" s="86"/>
      <c r="B87" s="345"/>
      <c r="C87" s="16"/>
      <c r="D87" s="7"/>
      <c r="E87" s="16"/>
      <c r="F87" s="16"/>
    </row>
    <row r="88" spans="1:6" ht="12.75">
      <c r="A88" s="86"/>
      <c r="B88" s="345"/>
      <c r="C88" s="16"/>
      <c r="D88" s="7"/>
      <c r="E88" s="16"/>
      <c r="F88" s="16"/>
    </row>
    <row r="89" spans="1:6" ht="12.75">
      <c r="A89" s="86"/>
      <c r="B89" s="345"/>
      <c r="C89" s="16"/>
      <c r="D89" s="7"/>
      <c r="E89" s="16"/>
      <c r="F89" s="16"/>
    </row>
    <row r="90" spans="1:6" ht="12.75">
      <c r="A90" s="86"/>
      <c r="B90" s="345"/>
      <c r="C90" s="16"/>
      <c r="D90" s="7"/>
      <c r="E90" s="16"/>
      <c r="F90" s="16"/>
    </row>
    <row r="91" spans="1:6" ht="12.75">
      <c r="A91" s="86"/>
      <c r="B91" s="345"/>
      <c r="C91" s="16"/>
      <c r="D91" s="7"/>
      <c r="E91" s="16"/>
      <c r="F91" s="16"/>
    </row>
    <row r="92" spans="1:6" ht="12.75">
      <c r="A92" s="86"/>
      <c r="B92" s="345"/>
      <c r="C92" s="16"/>
      <c r="D92" s="7"/>
      <c r="E92" s="16"/>
      <c r="F92" s="16"/>
    </row>
    <row r="93" spans="1:6" ht="12.75">
      <c r="A93" s="86"/>
      <c r="B93" s="345"/>
      <c r="C93" s="16"/>
      <c r="D93" s="7"/>
      <c r="E93" s="16"/>
      <c r="F93" s="16"/>
    </row>
    <row r="94" spans="1:6" ht="12.75">
      <c r="A94" s="86"/>
      <c r="B94" s="345"/>
      <c r="C94" s="16"/>
      <c r="D94" s="7"/>
      <c r="E94" s="16"/>
      <c r="F94" s="16"/>
    </row>
    <row r="95" spans="1:6" ht="12.75">
      <c r="A95" s="86"/>
      <c r="B95" s="16"/>
      <c r="C95" s="16"/>
      <c r="D95" s="7"/>
      <c r="E95" s="16"/>
      <c r="F95" s="16"/>
    </row>
    <row r="96" spans="1:6" ht="12.75">
      <c r="A96" s="86"/>
      <c r="B96" s="16"/>
      <c r="C96" s="16"/>
      <c r="D96" s="7"/>
      <c r="E96" s="16"/>
      <c r="F96" s="16"/>
    </row>
    <row r="97" spans="1:6" ht="12.75">
      <c r="A97" s="86"/>
      <c r="B97" s="16"/>
      <c r="C97" s="16"/>
      <c r="D97" s="7"/>
      <c r="E97" s="16"/>
      <c r="F97" s="16"/>
    </row>
    <row r="98" spans="1:6" ht="12.75">
      <c r="A98" s="86"/>
      <c r="B98" s="16"/>
      <c r="C98" s="16"/>
      <c r="D98" s="7"/>
      <c r="E98" s="16"/>
      <c r="F98" s="16"/>
    </row>
    <row r="99" spans="1:6" ht="12.75">
      <c r="A99" s="86"/>
      <c r="B99" s="16"/>
      <c r="C99" s="16"/>
      <c r="D99" s="7"/>
      <c r="E99" s="16"/>
      <c r="F99" s="16"/>
    </row>
    <row r="100" spans="1:6" ht="12.75">
      <c r="A100" s="86"/>
      <c r="B100" s="16"/>
      <c r="C100" s="16"/>
      <c r="D100" s="7"/>
      <c r="E100" s="16"/>
      <c r="F100" s="16"/>
    </row>
    <row r="101" spans="1:6" ht="12.75">
      <c r="A101" s="86"/>
      <c r="B101" s="16"/>
      <c r="C101" s="16"/>
      <c r="D101" s="7"/>
      <c r="E101" s="16"/>
      <c r="F101" s="16"/>
    </row>
    <row r="102" spans="1:6" ht="12.75">
      <c r="A102" s="86"/>
      <c r="B102" s="16"/>
      <c r="C102" s="16"/>
      <c r="D102" s="7"/>
      <c r="E102" s="16"/>
      <c r="F102" s="16"/>
    </row>
    <row r="103" spans="1:6" ht="12.75">
      <c r="A103" s="86"/>
      <c r="B103" s="16"/>
      <c r="C103" s="16"/>
      <c r="D103" s="7"/>
      <c r="E103" s="16"/>
      <c r="F103" s="16"/>
    </row>
    <row r="104" spans="1:6" ht="12.75">
      <c r="A104" s="86"/>
      <c r="B104" s="16"/>
      <c r="C104" s="16"/>
      <c r="D104" s="7"/>
      <c r="E104" s="16"/>
      <c r="F104" s="16"/>
    </row>
  </sheetData>
  <sheetProtection/>
  <mergeCells count="100">
    <mergeCell ref="E31:F31"/>
    <mergeCell ref="E32:F32"/>
    <mergeCell ref="A38:H38"/>
    <mergeCell ref="A34:H34"/>
    <mergeCell ref="A35:H35"/>
    <mergeCell ref="A36:H36"/>
    <mergeCell ref="A37:H37"/>
    <mergeCell ref="E25:F25"/>
    <mergeCell ref="E26:F26"/>
    <mergeCell ref="E27:F27"/>
    <mergeCell ref="E28:F28"/>
    <mergeCell ref="E29:F29"/>
    <mergeCell ref="E30:F30"/>
    <mergeCell ref="A40:H40"/>
    <mergeCell ref="F67:H67"/>
    <mergeCell ref="A1:H1"/>
    <mergeCell ref="A3:H3"/>
    <mergeCell ref="A17:F17"/>
    <mergeCell ref="E19:F19"/>
    <mergeCell ref="A7:A8"/>
    <mergeCell ref="E7:F7"/>
    <mergeCell ref="C7:D7"/>
    <mergeCell ref="E24:F24"/>
    <mergeCell ref="F71:H71"/>
    <mergeCell ref="F68:H68"/>
    <mergeCell ref="F72:H72"/>
    <mergeCell ref="B78:H78"/>
    <mergeCell ref="A5:H5"/>
    <mergeCell ref="F73:H73"/>
    <mergeCell ref="F74:H74"/>
    <mergeCell ref="F75:H75"/>
    <mergeCell ref="F76:H76"/>
    <mergeCell ref="F77:H77"/>
    <mergeCell ref="F59:H59"/>
    <mergeCell ref="F61:H61"/>
    <mergeCell ref="F62:H62"/>
    <mergeCell ref="F63:H63"/>
    <mergeCell ref="F69:H69"/>
    <mergeCell ref="F70:H70"/>
    <mergeCell ref="F57:H57"/>
    <mergeCell ref="C77:E77"/>
    <mergeCell ref="C74:E74"/>
    <mergeCell ref="C75:E75"/>
    <mergeCell ref="C66:E66"/>
    <mergeCell ref="C67:E67"/>
    <mergeCell ref="C68:E68"/>
    <mergeCell ref="C69:E69"/>
    <mergeCell ref="C73:E73"/>
    <mergeCell ref="C72:E72"/>
    <mergeCell ref="C50:E50"/>
    <mergeCell ref="C51:E51"/>
    <mergeCell ref="F53:H53"/>
    <mergeCell ref="C76:E76"/>
    <mergeCell ref="F64:H64"/>
    <mergeCell ref="F66:H66"/>
    <mergeCell ref="F54:H54"/>
    <mergeCell ref="F55:H55"/>
    <mergeCell ref="F56:H56"/>
    <mergeCell ref="F58:H58"/>
    <mergeCell ref="F42:H42"/>
    <mergeCell ref="F43:H43"/>
    <mergeCell ref="F52:H52"/>
    <mergeCell ref="F48:H48"/>
    <mergeCell ref="F49:H49"/>
    <mergeCell ref="F50:H50"/>
    <mergeCell ref="F51:H51"/>
    <mergeCell ref="C64:E64"/>
    <mergeCell ref="C65:E65"/>
    <mergeCell ref="C70:E70"/>
    <mergeCell ref="C71:E71"/>
    <mergeCell ref="C60:E60"/>
    <mergeCell ref="C61:E61"/>
    <mergeCell ref="C62:E62"/>
    <mergeCell ref="C63:E63"/>
    <mergeCell ref="C52:E52"/>
    <mergeCell ref="C53:E53"/>
    <mergeCell ref="C54:E54"/>
    <mergeCell ref="C55:E55"/>
    <mergeCell ref="C56:E56"/>
    <mergeCell ref="C57:E57"/>
    <mergeCell ref="C58:E58"/>
    <mergeCell ref="C59:E59"/>
    <mergeCell ref="C48:E48"/>
    <mergeCell ref="C49:E49"/>
    <mergeCell ref="F47:H47"/>
    <mergeCell ref="C45:E45"/>
    <mergeCell ref="C46:E46"/>
    <mergeCell ref="F45:H45"/>
    <mergeCell ref="F46:H46"/>
    <mergeCell ref="C47:E47"/>
    <mergeCell ref="F44:H44"/>
    <mergeCell ref="F41:H41"/>
    <mergeCell ref="G7:H7"/>
    <mergeCell ref="C41:E41"/>
    <mergeCell ref="C43:E43"/>
    <mergeCell ref="C44:E44"/>
    <mergeCell ref="C42:E42"/>
    <mergeCell ref="E21:F21"/>
    <mergeCell ref="E22:F22"/>
    <mergeCell ref="E23:F23"/>
  </mergeCells>
  <printOptions/>
  <pageMargins left="1.01" right="0.75" top="0.83" bottom="1" header="0.5" footer="0.5"/>
  <pageSetup horizontalDpi="1200" verticalDpi="1200" orientation="portrait" paperSize="9" scale="91" r:id="rId1"/>
  <headerFooter alignWithMargins="0">
    <oddHeader>&amp;RENERGY</oddHeader>
    <oddFooter>&amp;C124</oddFooter>
  </headerFooter>
  <rowBreaks count="1" manualBreakCount="1">
    <brk id="38" max="7" man="1"/>
  </rowBreaks>
</worksheet>
</file>

<file path=xl/worksheets/sheet42.xml><?xml version="1.0" encoding="utf-8"?>
<worksheet xmlns="http://schemas.openxmlformats.org/spreadsheetml/2006/main" xmlns:r="http://schemas.openxmlformats.org/officeDocument/2006/relationships">
  <dimension ref="A2:F40"/>
  <sheetViews>
    <sheetView view="pageBreakPreview" zoomScale="60" zoomScalePageLayoutView="0" workbookViewId="0" topLeftCell="A1">
      <selection activeCell="A2" sqref="A2:F2"/>
    </sheetView>
  </sheetViews>
  <sheetFormatPr defaultColWidth="9.140625" defaultRowHeight="12.75"/>
  <cols>
    <col min="2" max="2" width="31.7109375" style="0" bestFit="1" customWidth="1"/>
    <col min="5" max="5" width="15.421875" style="146" customWidth="1"/>
    <col min="6" max="6" width="12.7109375" style="0" customWidth="1"/>
    <col min="12" max="12" width="11.28125" style="0" customWidth="1"/>
  </cols>
  <sheetData>
    <row r="2" spans="1:6" ht="36.75" customHeight="1">
      <c r="A2" s="1081" t="s">
        <v>275</v>
      </c>
      <c r="B2" s="1081"/>
      <c r="C2" s="1081"/>
      <c r="D2" s="1081"/>
      <c r="E2" s="1081"/>
      <c r="F2" s="1081"/>
    </row>
    <row r="4" spans="1:6" ht="15.75" customHeight="1">
      <c r="A4" s="367" t="s">
        <v>925</v>
      </c>
      <c r="B4" s="366" t="s">
        <v>849</v>
      </c>
      <c r="C4" s="1454" t="s">
        <v>927</v>
      </c>
      <c r="D4" s="1455"/>
      <c r="E4" s="1456" t="s">
        <v>929</v>
      </c>
      <c r="F4" s="1457"/>
    </row>
    <row r="5" spans="1:6" ht="25.5">
      <c r="A5" s="5"/>
      <c r="B5" s="26"/>
      <c r="C5" s="67" t="s">
        <v>926</v>
      </c>
      <c r="D5" s="365" t="s">
        <v>928</v>
      </c>
      <c r="E5" s="365" t="s">
        <v>930</v>
      </c>
      <c r="F5" s="365" t="s">
        <v>928</v>
      </c>
    </row>
    <row r="6" spans="1:6" ht="15">
      <c r="A6" s="371">
        <v>1</v>
      </c>
      <c r="B6" s="238" t="s">
        <v>214</v>
      </c>
      <c r="C6" s="342">
        <v>58</v>
      </c>
      <c r="D6" s="369">
        <v>179.1</v>
      </c>
      <c r="E6" s="372">
        <v>11</v>
      </c>
      <c r="F6" s="374">
        <v>17.5</v>
      </c>
    </row>
    <row r="7" spans="1:6" ht="15">
      <c r="A7" s="290">
        <v>2</v>
      </c>
      <c r="B7" s="248" t="s">
        <v>215</v>
      </c>
      <c r="C7" s="18">
        <v>68</v>
      </c>
      <c r="D7" s="13">
        <v>45.24</v>
      </c>
      <c r="E7" s="373">
        <v>56</v>
      </c>
      <c r="F7" s="375">
        <v>41.82</v>
      </c>
    </row>
    <row r="8" spans="1:6" ht="15">
      <c r="A8" s="290">
        <v>3</v>
      </c>
      <c r="B8" s="248" t="s">
        <v>216</v>
      </c>
      <c r="C8" s="18">
        <v>3</v>
      </c>
      <c r="D8" s="13">
        <v>2.11</v>
      </c>
      <c r="E8" s="373">
        <v>4</v>
      </c>
      <c r="F8" s="375">
        <v>15</v>
      </c>
    </row>
    <row r="9" spans="1:6" ht="15">
      <c r="A9" s="290">
        <v>4</v>
      </c>
      <c r="B9" s="248" t="s">
        <v>217</v>
      </c>
      <c r="C9" s="147">
        <v>7</v>
      </c>
      <c r="D9" s="60">
        <v>50.4</v>
      </c>
      <c r="E9" s="373">
        <v>9</v>
      </c>
      <c r="F9" s="375">
        <v>7.6</v>
      </c>
    </row>
    <row r="10" spans="1:6" ht="15">
      <c r="A10" s="290">
        <v>5</v>
      </c>
      <c r="B10" s="248" t="s">
        <v>828</v>
      </c>
      <c r="C10" s="147">
        <v>5</v>
      </c>
      <c r="D10" s="60">
        <v>18.05</v>
      </c>
      <c r="E10" s="373">
        <v>1</v>
      </c>
      <c r="F10" s="375">
        <v>1</v>
      </c>
    </row>
    <row r="11" spans="1:6" ht="15">
      <c r="A11" s="290">
        <v>6</v>
      </c>
      <c r="B11" s="248" t="s">
        <v>241</v>
      </c>
      <c r="C11" s="147">
        <v>1</v>
      </c>
      <c r="D11" s="60">
        <v>0.05</v>
      </c>
      <c r="E11" s="373" t="s">
        <v>784</v>
      </c>
      <c r="F11" s="376" t="s">
        <v>784</v>
      </c>
    </row>
    <row r="12" spans="1:6" ht="15">
      <c r="A12" s="290">
        <v>7</v>
      </c>
      <c r="B12" s="248" t="s">
        <v>225</v>
      </c>
      <c r="C12" s="147">
        <v>2</v>
      </c>
      <c r="D12" s="60">
        <v>7</v>
      </c>
      <c r="E12" s="373" t="s">
        <v>784</v>
      </c>
      <c r="F12" s="376" t="s">
        <v>784</v>
      </c>
    </row>
    <row r="13" spans="1:6" ht="15">
      <c r="A13" s="290">
        <v>8</v>
      </c>
      <c r="B13" s="248" t="s">
        <v>233</v>
      </c>
      <c r="C13" s="147">
        <v>5</v>
      </c>
      <c r="D13" s="60">
        <v>62.7</v>
      </c>
      <c r="E13" s="373">
        <v>1</v>
      </c>
      <c r="F13" s="376">
        <v>6</v>
      </c>
    </row>
    <row r="14" spans="1:6" ht="15">
      <c r="A14" s="290">
        <v>9</v>
      </c>
      <c r="B14" s="248" t="s">
        <v>234</v>
      </c>
      <c r="C14" s="147">
        <v>62</v>
      </c>
      <c r="D14" s="60">
        <v>146.62</v>
      </c>
      <c r="E14" s="373">
        <v>16</v>
      </c>
      <c r="F14" s="375">
        <v>71.75</v>
      </c>
    </row>
    <row r="15" spans="1:6" ht="15">
      <c r="A15" s="290">
        <v>10</v>
      </c>
      <c r="B15" s="248" t="s">
        <v>235</v>
      </c>
      <c r="C15" s="147">
        <v>32</v>
      </c>
      <c r="D15" s="60">
        <v>111.83</v>
      </c>
      <c r="E15" s="373">
        <v>5</v>
      </c>
      <c r="F15" s="375">
        <v>5.91</v>
      </c>
    </row>
    <row r="16" spans="1:6" ht="15">
      <c r="A16" s="290">
        <v>11</v>
      </c>
      <c r="B16" s="248" t="s">
        <v>829</v>
      </c>
      <c r="C16" s="147">
        <v>6</v>
      </c>
      <c r="D16" s="60">
        <v>4.05</v>
      </c>
      <c r="E16" s="373">
        <v>8</v>
      </c>
      <c r="F16" s="375">
        <v>34.85</v>
      </c>
    </row>
    <row r="17" spans="1:6" ht="15">
      <c r="A17" s="290">
        <v>12</v>
      </c>
      <c r="B17" s="248" t="s">
        <v>708</v>
      </c>
      <c r="C17" s="147">
        <v>72</v>
      </c>
      <c r="D17" s="60">
        <v>464</v>
      </c>
      <c r="E17" s="373">
        <v>17</v>
      </c>
      <c r="F17" s="375">
        <v>92</v>
      </c>
    </row>
    <row r="18" spans="1:6" ht="15">
      <c r="A18" s="290">
        <v>13</v>
      </c>
      <c r="B18" s="248" t="s">
        <v>687</v>
      </c>
      <c r="C18" s="147">
        <v>16</v>
      </c>
      <c r="D18" s="60">
        <v>98.12</v>
      </c>
      <c r="E18" s="373">
        <v>5</v>
      </c>
      <c r="F18" s="375">
        <v>39.55</v>
      </c>
    </row>
    <row r="19" spans="1:6" ht="15">
      <c r="A19" s="290">
        <v>14</v>
      </c>
      <c r="B19" s="248" t="s">
        <v>218</v>
      </c>
      <c r="C19" s="147">
        <v>9</v>
      </c>
      <c r="D19" s="60">
        <v>51.16</v>
      </c>
      <c r="E19" s="373">
        <v>5</v>
      </c>
      <c r="F19" s="375">
        <v>39.9</v>
      </c>
    </row>
    <row r="20" spans="1:6" ht="15">
      <c r="A20" s="290">
        <v>15</v>
      </c>
      <c r="B20" s="248" t="s">
        <v>219</v>
      </c>
      <c r="C20" s="147">
        <v>29</v>
      </c>
      <c r="D20" s="60">
        <v>211.33</v>
      </c>
      <c r="E20" s="373">
        <v>5</v>
      </c>
      <c r="F20" s="375">
        <v>31.3</v>
      </c>
    </row>
    <row r="21" spans="1:6" ht="15">
      <c r="A21" s="290">
        <v>16</v>
      </c>
      <c r="B21" s="248" t="s">
        <v>693</v>
      </c>
      <c r="C21" s="147">
        <v>8</v>
      </c>
      <c r="D21" s="60">
        <v>5.45</v>
      </c>
      <c r="E21" s="373">
        <v>3</v>
      </c>
      <c r="F21" s="375">
        <v>2.75</v>
      </c>
    </row>
    <row r="22" spans="1:6" ht="15">
      <c r="A22" s="290">
        <v>17</v>
      </c>
      <c r="B22" s="248" t="s">
        <v>220</v>
      </c>
      <c r="C22" s="147">
        <v>4</v>
      </c>
      <c r="D22" s="60">
        <v>31.03</v>
      </c>
      <c r="E22" s="373">
        <v>3</v>
      </c>
      <c r="F22" s="375">
        <v>1.7</v>
      </c>
    </row>
    <row r="23" spans="1:6" ht="15">
      <c r="A23" s="290">
        <v>18</v>
      </c>
      <c r="B23" s="248" t="s">
        <v>695</v>
      </c>
      <c r="C23" s="147">
        <v>16</v>
      </c>
      <c r="D23" s="60">
        <v>17.47</v>
      </c>
      <c r="E23" s="373">
        <v>3</v>
      </c>
      <c r="F23" s="375">
        <v>15.5</v>
      </c>
    </row>
    <row r="24" spans="1:6" ht="15">
      <c r="A24" s="290">
        <v>19</v>
      </c>
      <c r="B24" s="248" t="s">
        <v>221</v>
      </c>
      <c r="C24" s="147">
        <v>10</v>
      </c>
      <c r="D24" s="60">
        <v>28.67</v>
      </c>
      <c r="E24" s="373">
        <v>4</v>
      </c>
      <c r="F24" s="375">
        <v>4.2</v>
      </c>
    </row>
    <row r="25" spans="1:6" ht="15">
      <c r="A25" s="290">
        <v>20</v>
      </c>
      <c r="B25" s="248" t="s">
        <v>222</v>
      </c>
      <c r="C25" s="147">
        <v>6</v>
      </c>
      <c r="D25" s="60">
        <v>7.3</v>
      </c>
      <c r="E25" s="373">
        <v>8</v>
      </c>
      <c r="F25" s="375">
        <v>60.93</v>
      </c>
    </row>
    <row r="26" spans="1:6" ht="15">
      <c r="A26" s="290">
        <v>21</v>
      </c>
      <c r="B26" s="248" t="s">
        <v>236</v>
      </c>
      <c r="C26" s="147">
        <v>29</v>
      </c>
      <c r="D26" s="60">
        <v>123.9</v>
      </c>
      <c r="E26" s="373" t="s">
        <v>784</v>
      </c>
      <c r="F26" s="376" t="s">
        <v>784</v>
      </c>
    </row>
    <row r="27" spans="1:6" ht="15">
      <c r="A27" s="290">
        <v>22</v>
      </c>
      <c r="B27" s="248" t="s">
        <v>226</v>
      </c>
      <c r="C27" s="147">
        <v>10</v>
      </c>
      <c r="D27" s="60">
        <v>23.85</v>
      </c>
      <c r="E27" s="373" t="s">
        <v>784</v>
      </c>
      <c r="F27" s="376" t="s">
        <v>784</v>
      </c>
    </row>
    <row r="28" spans="1:6" ht="15">
      <c r="A28" s="290">
        <v>23</v>
      </c>
      <c r="B28" s="248" t="s">
        <v>692</v>
      </c>
      <c r="C28" s="147">
        <v>14</v>
      </c>
      <c r="D28" s="60">
        <v>39.11</v>
      </c>
      <c r="E28" s="373">
        <v>4</v>
      </c>
      <c r="F28" s="376">
        <v>13.2</v>
      </c>
    </row>
    <row r="29" spans="1:6" ht="15">
      <c r="A29" s="290">
        <v>24</v>
      </c>
      <c r="B29" s="248" t="s">
        <v>688</v>
      </c>
      <c r="C29" s="147">
        <v>14</v>
      </c>
      <c r="D29" s="60">
        <v>89.7</v>
      </c>
      <c r="E29" s="373">
        <v>4</v>
      </c>
      <c r="F29" s="376">
        <v>13</v>
      </c>
    </row>
    <row r="30" spans="1:6" ht="15">
      <c r="A30" s="290">
        <v>25</v>
      </c>
      <c r="B30" s="248" t="s">
        <v>694</v>
      </c>
      <c r="C30" s="147">
        <v>3</v>
      </c>
      <c r="D30" s="60">
        <v>16.01</v>
      </c>
      <c r="E30" s="373" t="s">
        <v>784</v>
      </c>
      <c r="F30" s="376" t="s">
        <v>784</v>
      </c>
    </row>
    <row r="31" spans="1:6" ht="15">
      <c r="A31" s="290">
        <v>26</v>
      </c>
      <c r="B31" s="248" t="s">
        <v>237</v>
      </c>
      <c r="C31" s="147">
        <v>9</v>
      </c>
      <c r="D31" s="60">
        <v>25.1</v>
      </c>
      <c r="E31" s="373" t="s">
        <v>784</v>
      </c>
      <c r="F31" s="376"/>
    </row>
    <row r="32" spans="1:6" ht="15">
      <c r="A32" s="290">
        <v>27</v>
      </c>
      <c r="B32" s="248" t="s">
        <v>1190</v>
      </c>
      <c r="C32" s="147">
        <v>89</v>
      </c>
      <c r="D32" s="60">
        <v>82.62</v>
      </c>
      <c r="E32" s="373">
        <v>37</v>
      </c>
      <c r="F32" s="376">
        <v>74.15</v>
      </c>
    </row>
    <row r="33" spans="1:6" ht="15">
      <c r="A33" s="290">
        <v>28</v>
      </c>
      <c r="B33" s="248" t="s">
        <v>691</v>
      </c>
      <c r="C33" s="147">
        <v>23</v>
      </c>
      <c r="D33" s="60">
        <v>98.4</v>
      </c>
      <c r="E33" s="373">
        <v>16</v>
      </c>
      <c r="F33" s="376">
        <v>79.25</v>
      </c>
    </row>
    <row r="34" spans="1:6" ht="15">
      <c r="A34" s="290">
        <v>29</v>
      </c>
      <c r="B34" s="248" t="s">
        <v>823</v>
      </c>
      <c r="C34" s="147">
        <v>1</v>
      </c>
      <c r="D34" s="60">
        <v>5.25</v>
      </c>
      <c r="E34" s="373" t="s">
        <v>784</v>
      </c>
      <c r="F34" s="376" t="s">
        <v>784</v>
      </c>
    </row>
    <row r="35" spans="1:6" ht="12.75">
      <c r="A35" s="339"/>
      <c r="B35" s="85" t="s">
        <v>213</v>
      </c>
      <c r="C35" s="340">
        <f>SUM(C6:C34)</f>
        <v>611</v>
      </c>
      <c r="D35" s="370">
        <v>2045.61</v>
      </c>
      <c r="E35" s="352">
        <f>SUM(E6:E34)</f>
        <v>225</v>
      </c>
      <c r="F35" s="368">
        <f>SUM(F6:F34)</f>
        <v>668.8599999999999</v>
      </c>
    </row>
    <row r="36" spans="1:4" ht="12.75">
      <c r="A36" t="s">
        <v>1189</v>
      </c>
      <c r="B36" s="16"/>
      <c r="C36" s="16"/>
      <c r="D36" s="16"/>
    </row>
    <row r="37" spans="1:4" ht="12.75">
      <c r="A37" s="16"/>
      <c r="B37" s="16"/>
      <c r="C37" s="16"/>
      <c r="D37" s="16"/>
    </row>
    <row r="38" spans="1:4" ht="12.75">
      <c r="A38" s="16"/>
      <c r="B38" s="16"/>
      <c r="C38" s="16"/>
      <c r="D38" s="16"/>
    </row>
    <row r="39" spans="1:4" ht="12.75">
      <c r="A39" s="16"/>
      <c r="B39" s="16"/>
      <c r="C39" s="16"/>
      <c r="D39" s="16"/>
    </row>
    <row r="40" spans="1:4" ht="12.75">
      <c r="A40" s="16"/>
      <c r="B40" s="16"/>
      <c r="C40" s="16"/>
      <c r="D40" s="16"/>
    </row>
  </sheetData>
  <sheetProtection/>
  <mergeCells count="3">
    <mergeCell ref="C4:D4"/>
    <mergeCell ref="E4:F4"/>
    <mergeCell ref="A2:F2"/>
  </mergeCells>
  <printOptions/>
  <pageMargins left="1" right="1" top="0.5" bottom="1" header="0.5" footer="0.5"/>
  <pageSetup horizontalDpi="300" verticalDpi="300" orientation="portrait" scale="82" r:id="rId1"/>
  <headerFooter alignWithMargins="0">
    <oddHeader>&amp;RENERGY</oddHeader>
    <oddFooter>&amp;C118</oddFooter>
  </headerFooter>
  <rowBreaks count="1" manualBreakCount="1">
    <brk id="39" max="255" man="1"/>
  </rowBreaks>
</worksheet>
</file>

<file path=xl/worksheets/sheet43.xml><?xml version="1.0" encoding="utf-8"?>
<worksheet xmlns="http://schemas.openxmlformats.org/spreadsheetml/2006/main" xmlns:r="http://schemas.openxmlformats.org/officeDocument/2006/relationships">
  <dimension ref="A2:J88"/>
  <sheetViews>
    <sheetView view="pageBreakPreview" zoomScale="60" zoomScalePageLayoutView="0" workbookViewId="0" topLeftCell="A25">
      <selection activeCell="A46" sqref="A46:H46"/>
    </sheetView>
  </sheetViews>
  <sheetFormatPr defaultColWidth="9.140625" defaultRowHeight="12.75"/>
  <cols>
    <col min="2" max="2" width="30.57421875" style="0" customWidth="1"/>
    <col min="3" max="3" width="10.28125" style="0" customWidth="1"/>
    <col min="4" max="4" width="10.7109375" style="0" customWidth="1"/>
    <col min="5" max="5" width="9.57421875" style="0" customWidth="1"/>
    <col min="6" max="6" width="11.00390625" style="0" customWidth="1"/>
    <col min="7" max="7" width="8.421875" style="0" customWidth="1"/>
    <col min="8" max="8" width="13.7109375" style="0" customWidth="1"/>
    <col min="9" max="9" width="9.28125" style="0" bestFit="1" customWidth="1"/>
  </cols>
  <sheetData>
    <row r="2" spans="1:8" ht="35.25" customHeight="1">
      <c r="A2" s="1458" t="s">
        <v>598</v>
      </c>
      <c r="B2" s="1458"/>
      <c r="C2" s="1458"/>
      <c r="D2" s="1458"/>
      <c r="E2" s="1458"/>
      <c r="F2" s="1458"/>
      <c r="G2" s="1458"/>
      <c r="H2" s="1458"/>
    </row>
    <row r="3" spans="1:8" ht="12.75" customHeight="1">
      <c r="A3" s="383" t="s">
        <v>933</v>
      </c>
      <c r="B3" s="35" t="s">
        <v>826</v>
      </c>
      <c r="C3" s="1296" t="s">
        <v>1279</v>
      </c>
      <c r="D3" s="1296" t="s">
        <v>917</v>
      </c>
      <c r="E3" s="1188" t="s">
        <v>1276</v>
      </c>
      <c r="F3" s="1187"/>
      <c r="G3" s="1296" t="s">
        <v>1280</v>
      </c>
      <c r="H3" s="1296" t="s">
        <v>88</v>
      </c>
    </row>
    <row r="4" spans="1:8" ht="25.5">
      <c r="A4" s="15"/>
      <c r="B4" s="14"/>
      <c r="C4" s="1297"/>
      <c r="D4" s="1297"/>
      <c r="E4" s="635" t="s">
        <v>817</v>
      </c>
      <c r="F4" s="365" t="s">
        <v>949</v>
      </c>
      <c r="G4" s="1297"/>
      <c r="H4" s="1297"/>
    </row>
    <row r="5" spans="1:8" ht="12.75">
      <c r="A5" s="384"/>
      <c r="B5" s="23"/>
      <c r="C5" s="352" t="s">
        <v>815</v>
      </c>
      <c r="D5" s="352" t="s">
        <v>815</v>
      </c>
      <c r="E5" s="333" t="s">
        <v>815</v>
      </c>
      <c r="F5" s="67" t="s">
        <v>815</v>
      </c>
      <c r="G5" s="352" t="s">
        <v>1277</v>
      </c>
      <c r="H5" s="352" t="s">
        <v>815</v>
      </c>
    </row>
    <row r="6" spans="1:10" ht="15">
      <c r="A6" s="371">
        <v>1</v>
      </c>
      <c r="B6" s="629" t="s">
        <v>214</v>
      </c>
      <c r="C6" s="375">
        <v>186.83</v>
      </c>
      <c r="D6" s="375">
        <v>136.1</v>
      </c>
      <c r="E6" s="628">
        <v>363.25</v>
      </c>
      <c r="F6" s="13">
        <v>35.66</v>
      </c>
      <c r="G6" s="375">
        <v>0.1</v>
      </c>
      <c r="H6" s="375">
        <f>SUM(C6:G6)</f>
        <v>721.94</v>
      </c>
      <c r="I6" s="627"/>
      <c r="J6" s="627"/>
    </row>
    <row r="7" spans="1:10" ht="15">
      <c r="A7" s="290">
        <v>2</v>
      </c>
      <c r="B7" s="249" t="s">
        <v>215</v>
      </c>
      <c r="C7" s="375">
        <v>73.42</v>
      </c>
      <c r="D7" s="375"/>
      <c r="E7" s="628"/>
      <c r="F7" s="13"/>
      <c r="G7" s="375">
        <v>0.03</v>
      </c>
      <c r="H7" s="375">
        <f aca="true" t="shared" si="0" ref="H7:H37">SUM(C7:G7)</f>
        <v>73.45</v>
      </c>
      <c r="I7" s="627"/>
      <c r="J7" s="627"/>
    </row>
    <row r="8" spans="1:10" ht="15">
      <c r="A8" s="290">
        <v>3</v>
      </c>
      <c r="B8" s="249" t="s">
        <v>216</v>
      </c>
      <c r="C8" s="375">
        <v>27.11</v>
      </c>
      <c r="D8" s="375"/>
      <c r="E8" s="628"/>
      <c r="F8" s="13"/>
      <c r="G8" s="375"/>
      <c r="H8" s="375">
        <f t="shared" si="0"/>
        <v>27.11</v>
      </c>
      <c r="I8" s="627"/>
      <c r="J8" s="627"/>
    </row>
    <row r="9" spans="1:10" ht="15">
      <c r="A9" s="290">
        <v>4</v>
      </c>
      <c r="B9" s="249" t="s">
        <v>217</v>
      </c>
      <c r="C9" s="375">
        <v>54.6</v>
      </c>
      <c r="D9" s="375"/>
      <c r="E9" s="628"/>
      <c r="F9" s="13"/>
      <c r="G9" s="375"/>
      <c r="H9" s="375">
        <f t="shared" si="0"/>
        <v>54.6</v>
      </c>
      <c r="I9" s="627"/>
      <c r="J9" s="627"/>
    </row>
    <row r="10" spans="1:10" ht="15">
      <c r="A10" s="290">
        <v>5</v>
      </c>
      <c r="B10" s="249" t="s">
        <v>828</v>
      </c>
      <c r="C10" s="375">
        <v>19.05</v>
      </c>
      <c r="D10" s="375"/>
      <c r="E10" s="628">
        <v>199.9</v>
      </c>
      <c r="F10" s="13"/>
      <c r="G10" s="375"/>
      <c r="H10" s="375">
        <f t="shared" si="0"/>
        <v>218.95000000000002</v>
      </c>
      <c r="I10" s="627"/>
      <c r="J10" s="627"/>
    </row>
    <row r="11" spans="1:10" ht="15">
      <c r="A11" s="290">
        <v>6</v>
      </c>
      <c r="B11" s="249" t="s">
        <v>241</v>
      </c>
      <c r="C11" s="375">
        <v>0.05</v>
      </c>
      <c r="D11" s="375"/>
      <c r="E11" s="628"/>
      <c r="F11" s="13"/>
      <c r="G11" s="375"/>
      <c r="H11" s="375">
        <f t="shared" si="0"/>
        <v>0.05</v>
      </c>
      <c r="I11" s="627"/>
      <c r="J11" s="627"/>
    </row>
    <row r="12" spans="1:10" ht="15">
      <c r="A12" s="290">
        <v>7</v>
      </c>
      <c r="B12" s="249" t="s">
        <v>225</v>
      </c>
      <c r="C12" s="375">
        <v>12.6</v>
      </c>
      <c r="D12" s="375">
        <v>1863.63</v>
      </c>
      <c r="E12" s="628">
        <v>0.5</v>
      </c>
      <c r="F12" s="13"/>
      <c r="G12" s="375"/>
      <c r="H12" s="375">
        <f t="shared" si="0"/>
        <v>1876.73</v>
      </c>
      <c r="I12" s="627"/>
      <c r="J12" s="627"/>
    </row>
    <row r="13" spans="1:10" ht="15">
      <c r="A13" s="290">
        <v>8</v>
      </c>
      <c r="B13" s="249" t="s">
        <v>233</v>
      </c>
      <c r="C13" s="375">
        <v>70.1</v>
      </c>
      <c r="D13" s="375"/>
      <c r="E13" s="628">
        <v>7.8</v>
      </c>
      <c r="F13" s="13"/>
      <c r="G13" s="375"/>
      <c r="H13" s="375">
        <f t="shared" si="0"/>
        <v>77.89999999999999</v>
      </c>
      <c r="I13" s="627"/>
      <c r="J13" s="627"/>
    </row>
    <row r="14" spans="1:10" ht="15">
      <c r="A14" s="290">
        <v>9</v>
      </c>
      <c r="B14" s="249" t="s">
        <v>234</v>
      </c>
      <c r="C14" s="375">
        <v>330.32</v>
      </c>
      <c r="D14" s="375"/>
      <c r="E14" s="628"/>
      <c r="F14" s="13"/>
      <c r="G14" s="375"/>
      <c r="H14" s="375">
        <f t="shared" si="0"/>
        <v>330.32</v>
      </c>
      <c r="I14" s="627"/>
      <c r="J14" s="627"/>
    </row>
    <row r="15" spans="1:10" ht="15">
      <c r="A15" s="290">
        <v>10</v>
      </c>
      <c r="B15" s="249" t="s">
        <v>235</v>
      </c>
      <c r="C15" s="375">
        <v>129.33</v>
      </c>
      <c r="D15" s="375"/>
      <c r="E15" s="628"/>
      <c r="F15" s="13"/>
      <c r="G15" s="375"/>
      <c r="H15" s="375">
        <f t="shared" si="0"/>
        <v>129.33</v>
      </c>
      <c r="I15" s="627"/>
      <c r="J15" s="627"/>
    </row>
    <row r="16" spans="1:10" ht="15">
      <c r="A16" s="290">
        <v>11</v>
      </c>
      <c r="B16" s="249" t="s">
        <v>829</v>
      </c>
      <c r="C16" s="375">
        <v>4.05</v>
      </c>
      <c r="D16" s="375"/>
      <c r="E16" s="628"/>
      <c r="F16" s="13"/>
      <c r="G16" s="375"/>
      <c r="H16" s="375">
        <f t="shared" si="0"/>
        <v>4.05</v>
      </c>
      <c r="I16" s="627"/>
      <c r="J16" s="627"/>
    </row>
    <row r="17" spans="1:10" ht="15">
      <c r="A17" s="290">
        <v>12</v>
      </c>
      <c r="B17" s="249" t="s">
        <v>708</v>
      </c>
      <c r="C17" s="375">
        <v>640.45</v>
      </c>
      <c r="D17" s="375">
        <v>1472.8</v>
      </c>
      <c r="E17" s="628">
        <v>336.18</v>
      </c>
      <c r="F17" s="13">
        <v>1</v>
      </c>
      <c r="G17" s="375">
        <v>6</v>
      </c>
      <c r="H17" s="375">
        <f t="shared" si="0"/>
        <v>2456.43</v>
      </c>
      <c r="I17" s="627"/>
      <c r="J17" s="627"/>
    </row>
    <row r="18" spans="1:10" ht="15">
      <c r="A18" s="290">
        <v>13</v>
      </c>
      <c r="B18" s="249" t="s">
        <v>687</v>
      </c>
      <c r="C18" s="375">
        <v>133.87</v>
      </c>
      <c r="D18" s="375">
        <v>27.75</v>
      </c>
      <c r="E18" s="628"/>
      <c r="F18" s="13"/>
      <c r="G18" s="375">
        <v>0.03</v>
      </c>
      <c r="H18" s="375">
        <f t="shared" si="0"/>
        <v>161.65</v>
      </c>
      <c r="I18" s="627"/>
      <c r="J18" s="627"/>
    </row>
    <row r="19" spans="1:10" ht="15">
      <c r="A19" s="290">
        <v>14</v>
      </c>
      <c r="B19" s="249" t="s">
        <v>218</v>
      </c>
      <c r="C19" s="375">
        <v>71.16</v>
      </c>
      <c r="D19" s="375">
        <v>229.4</v>
      </c>
      <c r="E19" s="628">
        <v>1</v>
      </c>
      <c r="F19" s="13">
        <v>2.7</v>
      </c>
      <c r="G19" s="375">
        <v>0.1</v>
      </c>
      <c r="H19" s="375">
        <f t="shared" si="0"/>
        <v>304.36</v>
      </c>
      <c r="I19" s="627"/>
      <c r="J19" s="627"/>
    </row>
    <row r="20" spans="1:10" ht="15">
      <c r="A20" s="290">
        <v>15</v>
      </c>
      <c r="B20" s="249" t="s">
        <v>219</v>
      </c>
      <c r="C20" s="375">
        <v>245.33</v>
      </c>
      <c r="D20" s="375">
        <v>2077.75</v>
      </c>
      <c r="E20" s="628">
        <v>218.5</v>
      </c>
      <c r="F20" s="13">
        <v>5.7</v>
      </c>
      <c r="G20" s="375"/>
      <c r="H20" s="375">
        <f t="shared" si="0"/>
        <v>2547.2799999999997</v>
      </c>
      <c r="I20" s="627"/>
      <c r="J20" s="627"/>
    </row>
    <row r="21" spans="1:10" ht="15">
      <c r="A21" s="290">
        <v>16</v>
      </c>
      <c r="B21" s="249" t="s">
        <v>693</v>
      </c>
      <c r="C21" s="375">
        <v>5.45</v>
      </c>
      <c r="D21" s="375"/>
      <c r="E21" s="628"/>
      <c r="F21" s="13"/>
      <c r="G21" s="375"/>
      <c r="H21" s="375">
        <f t="shared" si="0"/>
        <v>5.45</v>
      </c>
      <c r="I21" s="627"/>
      <c r="J21" s="627"/>
    </row>
    <row r="22" spans="1:10" ht="15">
      <c r="A22" s="290">
        <v>17</v>
      </c>
      <c r="B22" s="249" t="s">
        <v>220</v>
      </c>
      <c r="C22" s="375">
        <v>31.03</v>
      </c>
      <c r="D22" s="375"/>
      <c r="E22" s="628"/>
      <c r="F22" s="13"/>
      <c r="G22" s="375"/>
      <c r="H22" s="375">
        <f t="shared" si="0"/>
        <v>31.03</v>
      </c>
      <c r="I22" s="627"/>
      <c r="J22" s="627"/>
    </row>
    <row r="23" spans="1:10" ht="15">
      <c r="A23" s="290">
        <v>18</v>
      </c>
      <c r="B23" s="249" t="s">
        <v>695</v>
      </c>
      <c r="C23" s="375">
        <v>36.47</v>
      </c>
      <c r="D23" s="375"/>
      <c r="E23" s="628"/>
      <c r="F23" s="13"/>
      <c r="G23" s="375"/>
      <c r="H23" s="375">
        <f t="shared" si="0"/>
        <v>36.47</v>
      </c>
      <c r="I23" s="627"/>
      <c r="J23" s="627"/>
    </row>
    <row r="24" spans="1:10" ht="15">
      <c r="A24" s="290">
        <v>19</v>
      </c>
      <c r="B24" s="249" t="s">
        <v>221</v>
      </c>
      <c r="C24" s="375">
        <v>28.67</v>
      </c>
      <c r="D24" s="375"/>
      <c r="E24" s="628"/>
      <c r="F24" s="13"/>
      <c r="G24" s="375"/>
      <c r="H24" s="375">
        <f t="shared" si="0"/>
        <v>28.67</v>
      </c>
      <c r="I24" s="627"/>
      <c r="J24" s="627"/>
    </row>
    <row r="25" spans="1:10" ht="15">
      <c r="A25" s="290">
        <v>20</v>
      </c>
      <c r="B25" s="249" t="s">
        <v>222</v>
      </c>
      <c r="C25" s="375">
        <v>64.3</v>
      </c>
      <c r="D25" s="375"/>
      <c r="E25" s="628"/>
      <c r="F25" s="13"/>
      <c r="G25" s="375"/>
      <c r="H25" s="375">
        <f t="shared" si="0"/>
        <v>64.3</v>
      </c>
      <c r="I25" s="627"/>
      <c r="J25" s="627"/>
    </row>
    <row r="26" spans="1:10" ht="15">
      <c r="A26" s="290">
        <v>21</v>
      </c>
      <c r="B26" s="249" t="s">
        <v>236</v>
      </c>
      <c r="C26" s="375">
        <v>132.55</v>
      </c>
      <c r="D26" s="375"/>
      <c r="E26" s="628">
        <v>62.5</v>
      </c>
      <c r="F26" s="13">
        <v>9.25</v>
      </c>
      <c r="G26" s="375">
        <v>1.33</v>
      </c>
      <c r="H26" s="375">
        <f t="shared" si="0"/>
        <v>205.63000000000002</v>
      </c>
      <c r="I26" s="627"/>
      <c r="J26" s="627"/>
    </row>
    <row r="27" spans="1:10" ht="15">
      <c r="A27" s="290">
        <v>22</v>
      </c>
      <c r="B27" s="249" t="s">
        <v>226</v>
      </c>
      <c r="C27" s="375">
        <v>23.85</v>
      </c>
      <c r="D27" s="375">
        <v>1088.3</v>
      </c>
      <c r="E27" s="628">
        <v>31.3</v>
      </c>
      <c r="F27" s="13"/>
      <c r="G27" s="375">
        <v>0.15</v>
      </c>
      <c r="H27" s="375">
        <f t="shared" si="0"/>
        <v>1143.6</v>
      </c>
      <c r="I27" s="627"/>
      <c r="J27" s="627"/>
    </row>
    <row r="28" spans="1:10" ht="15">
      <c r="A28" s="290">
        <v>23</v>
      </c>
      <c r="B28" s="249" t="s">
        <v>692</v>
      </c>
      <c r="C28" s="375">
        <v>47.11</v>
      </c>
      <c r="D28" s="375"/>
      <c r="E28" s="628"/>
      <c r="F28" s="13"/>
      <c r="G28" s="375"/>
      <c r="H28" s="375">
        <f t="shared" si="0"/>
        <v>47.11</v>
      </c>
      <c r="I28" s="627"/>
      <c r="J28" s="627"/>
    </row>
    <row r="29" spans="1:10" ht="15">
      <c r="A29" s="290">
        <v>24</v>
      </c>
      <c r="B29" s="249" t="s">
        <v>688</v>
      </c>
      <c r="C29" s="375">
        <v>90.05</v>
      </c>
      <c r="D29" s="375">
        <v>4906.72</v>
      </c>
      <c r="E29" s="628">
        <v>395.7</v>
      </c>
      <c r="F29" s="13">
        <v>5.65</v>
      </c>
      <c r="G29" s="375">
        <v>0.05</v>
      </c>
      <c r="H29" s="375">
        <f t="shared" si="0"/>
        <v>5398.17</v>
      </c>
      <c r="I29" s="627"/>
      <c r="J29" s="627"/>
    </row>
    <row r="30" spans="1:10" ht="15">
      <c r="A30" s="290">
        <v>25</v>
      </c>
      <c r="B30" s="249" t="s">
        <v>694</v>
      </c>
      <c r="C30" s="375">
        <v>16.01</v>
      </c>
      <c r="D30" s="375"/>
      <c r="E30" s="628"/>
      <c r="F30" s="13"/>
      <c r="G30" s="375"/>
      <c r="H30" s="375">
        <f t="shared" si="0"/>
        <v>16.01</v>
      </c>
      <c r="I30" s="627"/>
      <c r="J30" s="627"/>
    </row>
    <row r="31" spans="1:10" ht="15">
      <c r="A31" s="290">
        <v>26</v>
      </c>
      <c r="B31" s="249" t="s">
        <v>237</v>
      </c>
      <c r="C31" s="375">
        <v>25.1</v>
      </c>
      <c r="D31" s="375"/>
      <c r="E31" s="628">
        <v>567</v>
      </c>
      <c r="F31" s="13">
        <v>5</v>
      </c>
      <c r="G31" s="375">
        <v>0.38</v>
      </c>
      <c r="H31" s="375">
        <f t="shared" si="0"/>
        <v>597.48</v>
      </c>
      <c r="I31" s="627"/>
      <c r="J31" s="627"/>
    </row>
    <row r="32" spans="1:10" ht="15">
      <c r="A32" s="290">
        <v>27</v>
      </c>
      <c r="B32" s="249" t="s">
        <v>1081</v>
      </c>
      <c r="C32" s="375">
        <v>132.92</v>
      </c>
      <c r="D32" s="375"/>
      <c r="E32" s="628"/>
      <c r="F32" s="13"/>
      <c r="G32" s="375">
        <v>0.05</v>
      </c>
      <c r="H32" s="375">
        <f t="shared" si="0"/>
        <v>132.97</v>
      </c>
      <c r="I32" s="627"/>
      <c r="J32" s="627"/>
    </row>
    <row r="33" spans="1:10" ht="15">
      <c r="A33" s="290">
        <v>28</v>
      </c>
      <c r="B33" s="249" t="s">
        <v>691</v>
      </c>
      <c r="C33" s="375">
        <v>98.4</v>
      </c>
      <c r="D33" s="375">
        <v>4.3</v>
      </c>
      <c r="E33" s="628">
        <v>16</v>
      </c>
      <c r="F33" s="13"/>
      <c r="G33" s="375">
        <v>1.15</v>
      </c>
      <c r="H33" s="375">
        <f t="shared" si="0"/>
        <v>119.85000000000001</v>
      </c>
      <c r="I33" s="627"/>
      <c r="J33" s="627"/>
    </row>
    <row r="34" spans="1:10" ht="15">
      <c r="A34" s="290">
        <v>29</v>
      </c>
      <c r="B34" s="249" t="s">
        <v>823</v>
      </c>
      <c r="C34" s="375">
        <v>5.25</v>
      </c>
      <c r="D34" s="375"/>
      <c r="E34" s="628"/>
      <c r="F34" s="13"/>
      <c r="G34" s="375">
        <v>0.1</v>
      </c>
      <c r="H34" s="375">
        <f t="shared" si="0"/>
        <v>5.35</v>
      </c>
      <c r="I34" s="627"/>
      <c r="J34" s="627"/>
    </row>
    <row r="35" spans="1:10" ht="15">
      <c r="A35" s="290">
        <v>30</v>
      </c>
      <c r="B35" s="630" t="s">
        <v>238</v>
      </c>
      <c r="C35" s="375"/>
      <c r="D35" s="375"/>
      <c r="E35" s="628"/>
      <c r="F35" s="13"/>
      <c r="G35" s="375"/>
      <c r="H35" s="375">
        <f t="shared" si="0"/>
        <v>0</v>
      </c>
      <c r="I35" s="627"/>
      <c r="J35" s="627"/>
    </row>
    <row r="36" spans="1:10" ht="15">
      <c r="A36" s="290">
        <v>31</v>
      </c>
      <c r="B36" s="630" t="s">
        <v>1273</v>
      </c>
      <c r="C36" s="375"/>
      <c r="D36" s="375"/>
      <c r="E36" s="628"/>
      <c r="F36" s="13"/>
      <c r="G36" s="375"/>
      <c r="H36" s="375">
        <f t="shared" si="0"/>
        <v>0</v>
      </c>
      <c r="I36" s="627"/>
      <c r="J36" s="627"/>
    </row>
    <row r="37" spans="1:10" ht="15">
      <c r="A37" s="290">
        <v>32</v>
      </c>
      <c r="B37" s="630" t="s">
        <v>686</v>
      </c>
      <c r="C37" s="375"/>
      <c r="D37" s="375"/>
      <c r="E37" s="628"/>
      <c r="F37" s="13"/>
      <c r="G37" s="375"/>
      <c r="H37" s="375">
        <f t="shared" si="0"/>
        <v>0</v>
      </c>
      <c r="I37" s="627"/>
      <c r="J37" s="627"/>
    </row>
    <row r="38" spans="1:10" ht="15">
      <c r="A38" s="290">
        <v>33</v>
      </c>
      <c r="B38" s="630" t="s">
        <v>239</v>
      </c>
      <c r="C38" s="375"/>
      <c r="D38" s="375"/>
      <c r="E38" s="628"/>
      <c r="F38" s="13"/>
      <c r="G38" s="375">
        <v>0.05</v>
      </c>
      <c r="H38" s="375">
        <v>0</v>
      </c>
      <c r="I38" s="627"/>
      <c r="J38" s="627"/>
    </row>
    <row r="39" spans="1:10" ht="15">
      <c r="A39" s="290">
        <v>34</v>
      </c>
      <c r="B39" s="630" t="s">
        <v>1274</v>
      </c>
      <c r="C39" s="375"/>
      <c r="D39" s="375"/>
      <c r="E39" s="628"/>
      <c r="F39" s="13"/>
      <c r="G39" s="375">
        <v>0.75</v>
      </c>
      <c r="H39" s="375">
        <v>0</v>
      </c>
      <c r="I39" s="627"/>
      <c r="J39" s="627"/>
    </row>
    <row r="40" spans="1:10" ht="15">
      <c r="A40" s="290">
        <v>35</v>
      </c>
      <c r="B40" s="630" t="s">
        <v>690</v>
      </c>
      <c r="C40" s="375"/>
      <c r="D40" s="375"/>
      <c r="E40" s="628"/>
      <c r="F40" s="13"/>
      <c r="G40" s="375">
        <v>0.03</v>
      </c>
      <c r="H40" s="375">
        <v>0</v>
      </c>
      <c r="I40" s="627"/>
      <c r="J40" s="627"/>
    </row>
    <row r="41" spans="1:10" ht="15">
      <c r="A41" s="25"/>
      <c r="B41" s="631" t="s">
        <v>1275</v>
      </c>
      <c r="C41" s="632">
        <f>SUM(C6:C40)</f>
        <v>2735.430000000001</v>
      </c>
      <c r="D41" s="632">
        <v>11806.75</v>
      </c>
      <c r="E41" s="633">
        <f>SUM(E6:E40)</f>
        <v>2199.63</v>
      </c>
      <c r="F41" s="634">
        <f>SUM(F6:F40)</f>
        <v>64.96000000000001</v>
      </c>
      <c r="G41" s="632">
        <v>10.28</v>
      </c>
      <c r="H41" s="632">
        <v>16817.04</v>
      </c>
      <c r="I41" s="627"/>
      <c r="J41" s="627"/>
    </row>
    <row r="43" spans="2:6" ht="12.75">
      <c r="B43" s="1459" t="s">
        <v>1278</v>
      </c>
      <c r="C43" s="1459"/>
      <c r="D43" s="1459"/>
      <c r="E43" s="1459"/>
      <c r="F43" s="1459"/>
    </row>
    <row r="44" spans="2:6" ht="16.5">
      <c r="B44" s="392" t="s">
        <v>44</v>
      </c>
      <c r="C44" s="345" t="s">
        <v>45</v>
      </c>
      <c r="D44" s="229"/>
      <c r="E44" s="345"/>
      <c r="F44" s="345"/>
    </row>
    <row r="46" spans="1:8" ht="35.25" customHeight="1">
      <c r="A46" s="1458" t="s">
        <v>599</v>
      </c>
      <c r="B46" s="1458"/>
      <c r="C46" s="1458"/>
      <c r="D46" s="1458"/>
      <c r="E46" s="1458"/>
      <c r="F46" s="1458"/>
      <c r="G46" s="1458"/>
      <c r="H46" s="1458"/>
    </row>
    <row r="47" spans="1:8" ht="12.75">
      <c r="A47" s="383" t="s">
        <v>933</v>
      </c>
      <c r="B47" s="35" t="s">
        <v>826</v>
      </c>
      <c r="C47" s="1296" t="s">
        <v>1279</v>
      </c>
      <c r="D47" s="1296" t="s">
        <v>917</v>
      </c>
      <c r="E47" s="1188" t="s">
        <v>1276</v>
      </c>
      <c r="F47" s="1187"/>
      <c r="G47" s="1296" t="s">
        <v>1280</v>
      </c>
      <c r="H47" s="1296" t="s">
        <v>87</v>
      </c>
    </row>
    <row r="48" spans="1:8" ht="25.5">
      <c r="A48" s="15"/>
      <c r="B48" s="14"/>
      <c r="C48" s="1297"/>
      <c r="D48" s="1297"/>
      <c r="E48" s="635" t="s">
        <v>817</v>
      </c>
      <c r="F48" s="365" t="s">
        <v>949</v>
      </c>
      <c r="G48" s="1297"/>
      <c r="H48" s="1297"/>
    </row>
    <row r="49" spans="1:8" ht="12.75">
      <c r="A49" s="384"/>
      <c r="B49" s="23"/>
      <c r="C49" s="352" t="s">
        <v>815</v>
      </c>
      <c r="D49" s="352" t="s">
        <v>815</v>
      </c>
      <c r="E49" s="333" t="s">
        <v>815</v>
      </c>
      <c r="F49" s="67" t="s">
        <v>815</v>
      </c>
      <c r="G49" s="352" t="s">
        <v>1277</v>
      </c>
      <c r="H49" s="352" t="s">
        <v>815</v>
      </c>
    </row>
    <row r="50" spans="1:8" ht="15">
      <c r="A50" s="371">
        <v>1</v>
      </c>
      <c r="B50" s="629" t="s">
        <v>214</v>
      </c>
      <c r="C50" s="375">
        <v>6</v>
      </c>
      <c r="D50" s="375">
        <v>13.6</v>
      </c>
      <c r="E50" s="628">
        <v>20</v>
      </c>
      <c r="F50" s="13"/>
      <c r="G50" s="375"/>
      <c r="H50" s="375">
        <f>C50+D50+E50+F50+G50</f>
        <v>39.6</v>
      </c>
    </row>
    <row r="51" spans="1:8" ht="15">
      <c r="A51" s="290">
        <v>2</v>
      </c>
      <c r="B51" s="249" t="s">
        <v>215</v>
      </c>
      <c r="C51" s="375">
        <v>5.72</v>
      </c>
      <c r="D51" s="375"/>
      <c r="E51" s="628"/>
      <c r="F51" s="13"/>
      <c r="G51" s="375"/>
      <c r="H51" s="375">
        <f aca="true" t="shared" si="1" ref="H51:H84">C51+D51+E51+F51+G51</f>
        <v>5.72</v>
      </c>
    </row>
    <row r="52" spans="1:8" ht="15">
      <c r="A52" s="290">
        <v>3</v>
      </c>
      <c r="B52" s="249" t="s">
        <v>216</v>
      </c>
      <c r="C52" s="375"/>
      <c r="D52" s="375"/>
      <c r="E52" s="628"/>
      <c r="F52" s="13"/>
      <c r="G52" s="375"/>
      <c r="H52" s="375">
        <f t="shared" si="1"/>
        <v>0</v>
      </c>
    </row>
    <row r="53" spans="1:8" ht="15">
      <c r="A53" s="290">
        <v>4</v>
      </c>
      <c r="B53" s="249" t="s">
        <v>217</v>
      </c>
      <c r="C53" s="375"/>
      <c r="D53" s="375"/>
      <c r="E53" s="628"/>
      <c r="F53" s="13"/>
      <c r="G53" s="375"/>
      <c r="H53" s="375">
        <f t="shared" si="1"/>
        <v>0</v>
      </c>
    </row>
    <row r="54" spans="1:8" ht="15">
      <c r="A54" s="290">
        <v>5</v>
      </c>
      <c r="B54" s="249" t="s">
        <v>828</v>
      </c>
      <c r="C54" s="375">
        <v>1</v>
      </c>
      <c r="D54" s="375"/>
      <c r="E54" s="628">
        <v>43.5</v>
      </c>
      <c r="F54" s="13"/>
      <c r="G54" s="375"/>
      <c r="H54" s="375">
        <f t="shared" si="1"/>
        <v>44.5</v>
      </c>
    </row>
    <row r="55" spans="1:8" ht="15">
      <c r="A55" s="290">
        <v>6</v>
      </c>
      <c r="B55" s="249" t="s">
        <v>241</v>
      </c>
      <c r="C55" s="375"/>
      <c r="D55" s="375"/>
      <c r="E55" s="628"/>
      <c r="F55" s="13"/>
      <c r="G55" s="375"/>
      <c r="H55" s="375">
        <f t="shared" si="1"/>
        <v>0</v>
      </c>
    </row>
    <row r="56" spans="1:8" ht="15">
      <c r="A56" s="290">
        <v>7</v>
      </c>
      <c r="B56" s="249" t="s">
        <v>225</v>
      </c>
      <c r="C56" s="375">
        <v>5.6</v>
      </c>
      <c r="D56" s="375">
        <v>297.13</v>
      </c>
      <c r="E56" s="628"/>
      <c r="F56" s="13"/>
      <c r="G56" s="375"/>
      <c r="H56" s="375">
        <f t="shared" si="1"/>
        <v>302.73</v>
      </c>
    </row>
    <row r="57" spans="1:8" ht="15">
      <c r="A57" s="290">
        <v>8</v>
      </c>
      <c r="B57" s="249" t="s">
        <v>233</v>
      </c>
      <c r="C57" s="375">
        <v>7.4</v>
      </c>
      <c r="D57" s="375"/>
      <c r="E57" s="628">
        <v>1.8</v>
      </c>
      <c r="F57" s="13"/>
      <c r="G57" s="375"/>
      <c r="H57" s="375">
        <f t="shared" si="1"/>
        <v>9.200000000000001</v>
      </c>
    </row>
    <row r="58" spans="1:8" ht="15">
      <c r="A58" s="290">
        <v>9</v>
      </c>
      <c r="B58" s="249" t="s">
        <v>234</v>
      </c>
      <c r="C58" s="375">
        <v>69.4</v>
      </c>
      <c r="D58" s="375"/>
      <c r="E58" s="628"/>
      <c r="F58" s="13"/>
      <c r="G58" s="375"/>
      <c r="H58" s="375">
        <f t="shared" si="1"/>
        <v>69.4</v>
      </c>
    </row>
    <row r="59" spans="1:8" ht="15">
      <c r="A59" s="290">
        <v>10</v>
      </c>
      <c r="B59" s="249" t="s">
        <v>235</v>
      </c>
      <c r="C59" s="375">
        <v>17.5</v>
      </c>
      <c r="D59" s="375"/>
      <c r="E59" s="628"/>
      <c r="F59" s="13"/>
      <c r="G59" s="375"/>
      <c r="H59" s="375">
        <f t="shared" si="1"/>
        <v>17.5</v>
      </c>
    </row>
    <row r="60" spans="1:8" ht="15">
      <c r="A60" s="290">
        <v>11</v>
      </c>
      <c r="B60" s="249" t="s">
        <v>829</v>
      </c>
      <c r="C60" s="375"/>
      <c r="D60" s="375"/>
      <c r="E60" s="628"/>
      <c r="F60" s="13"/>
      <c r="G60" s="375"/>
      <c r="H60" s="375">
        <f t="shared" si="1"/>
        <v>0</v>
      </c>
    </row>
    <row r="61" spans="1:8" ht="15">
      <c r="A61" s="290">
        <v>12</v>
      </c>
      <c r="B61" s="249" t="s">
        <v>708</v>
      </c>
      <c r="C61" s="375">
        <v>123</v>
      </c>
      <c r="D61" s="375">
        <v>145.4</v>
      </c>
      <c r="E61" s="628">
        <v>42</v>
      </c>
      <c r="F61" s="13"/>
      <c r="G61" s="375">
        <v>6</v>
      </c>
      <c r="H61" s="375">
        <f t="shared" si="1"/>
        <v>316.4</v>
      </c>
    </row>
    <row r="62" spans="1:8" ht="15">
      <c r="A62" s="290">
        <v>13</v>
      </c>
      <c r="B62" s="249" t="s">
        <v>687</v>
      </c>
      <c r="C62" s="375"/>
      <c r="D62" s="375">
        <v>0.75</v>
      </c>
      <c r="E62" s="628"/>
      <c r="F62" s="13"/>
      <c r="G62" s="375"/>
      <c r="H62" s="375">
        <f t="shared" si="1"/>
        <v>0.75</v>
      </c>
    </row>
    <row r="63" spans="1:8" ht="15">
      <c r="A63" s="290">
        <v>14</v>
      </c>
      <c r="B63" s="249" t="s">
        <v>218</v>
      </c>
      <c r="C63" s="375"/>
      <c r="D63" s="375">
        <v>16.6</v>
      </c>
      <c r="E63" s="628"/>
      <c r="F63" s="13"/>
      <c r="G63" s="375"/>
      <c r="H63" s="375">
        <f t="shared" si="1"/>
        <v>16.6</v>
      </c>
    </row>
    <row r="64" spans="1:8" ht="15">
      <c r="A64" s="290">
        <v>15</v>
      </c>
      <c r="B64" s="249" t="s">
        <v>219</v>
      </c>
      <c r="C64" s="375">
        <v>24</v>
      </c>
      <c r="D64" s="375">
        <v>138.85</v>
      </c>
      <c r="E64" s="628">
        <v>33</v>
      </c>
      <c r="F64" s="13">
        <v>4.7</v>
      </c>
      <c r="G64" s="375"/>
      <c r="H64" s="375">
        <f t="shared" si="1"/>
        <v>200.54999999999998</v>
      </c>
    </row>
    <row r="65" spans="1:8" ht="15">
      <c r="A65" s="290">
        <v>16</v>
      </c>
      <c r="B65" s="249" t="s">
        <v>693</v>
      </c>
      <c r="C65" s="375"/>
      <c r="D65" s="375"/>
      <c r="E65" s="628"/>
      <c r="F65" s="13"/>
      <c r="G65" s="375"/>
      <c r="H65" s="375">
        <f t="shared" si="1"/>
        <v>0</v>
      </c>
    </row>
    <row r="66" spans="1:8" ht="15">
      <c r="A66" s="290">
        <v>17</v>
      </c>
      <c r="B66" s="249" t="s">
        <v>220</v>
      </c>
      <c r="C66" s="375"/>
      <c r="D66" s="375"/>
      <c r="E66" s="628"/>
      <c r="F66" s="13"/>
      <c r="G66" s="375"/>
      <c r="H66" s="375">
        <f t="shared" si="1"/>
        <v>0</v>
      </c>
    </row>
    <row r="67" spans="1:8" ht="15">
      <c r="A67" s="290">
        <v>18</v>
      </c>
      <c r="B67" s="249" t="s">
        <v>695</v>
      </c>
      <c r="C67" s="375">
        <v>12</v>
      </c>
      <c r="D67" s="375"/>
      <c r="E67" s="628"/>
      <c r="F67" s="13"/>
      <c r="G67" s="375"/>
      <c r="H67" s="375">
        <f t="shared" si="1"/>
        <v>12</v>
      </c>
    </row>
    <row r="68" spans="1:8" ht="15">
      <c r="A68" s="290">
        <v>19</v>
      </c>
      <c r="B68" s="249" t="s">
        <v>221</v>
      </c>
      <c r="C68" s="375"/>
      <c r="D68" s="375"/>
      <c r="E68" s="628"/>
      <c r="F68" s="13"/>
      <c r="G68" s="375"/>
      <c r="H68" s="375">
        <f t="shared" si="1"/>
        <v>0</v>
      </c>
    </row>
    <row r="69" spans="1:8" ht="15">
      <c r="A69" s="290">
        <v>20</v>
      </c>
      <c r="B69" s="249" t="s">
        <v>222</v>
      </c>
      <c r="C69" s="375">
        <v>20</v>
      </c>
      <c r="D69" s="375"/>
      <c r="E69" s="628"/>
      <c r="F69" s="13"/>
      <c r="G69" s="375"/>
      <c r="H69" s="375">
        <f t="shared" si="1"/>
        <v>20</v>
      </c>
    </row>
    <row r="70" spans="1:8" ht="15">
      <c r="A70" s="290">
        <v>21</v>
      </c>
      <c r="B70" s="249" t="s">
        <v>236</v>
      </c>
      <c r="C70" s="375">
        <v>8.65</v>
      </c>
      <c r="D70" s="375"/>
      <c r="E70" s="628">
        <v>34.5</v>
      </c>
      <c r="F70" s="13"/>
      <c r="G70" s="375">
        <v>1</v>
      </c>
      <c r="H70" s="375">
        <f t="shared" si="1"/>
        <v>44.15</v>
      </c>
    </row>
    <row r="71" spans="1:8" ht="15">
      <c r="A71" s="290">
        <v>22</v>
      </c>
      <c r="B71" s="249" t="s">
        <v>226</v>
      </c>
      <c r="C71" s="375"/>
      <c r="D71" s="375">
        <v>350</v>
      </c>
      <c r="E71" s="628"/>
      <c r="F71" s="13"/>
      <c r="G71" s="375"/>
      <c r="H71" s="375">
        <f t="shared" si="1"/>
        <v>350</v>
      </c>
    </row>
    <row r="72" spans="1:8" ht="15">
      <c r="A72" s="290">
        <v>23</v>
      </c>
      <c r="B72" s="249" t="s">
        <v>692</v>
      </c>
      <c r="C72" s="375"/>
      <c r="D72" s="375"/>
      <c r="E72" s="628"/>
      <c r="F72" s="13"/>
      <c r="G72" s="375"/>
      <c r="H72" s="375">
        <f t="shared" si="1"/>
        <v>0</v>
      </c>
    </row>
    <row r="73" spans="1:8" ht="15">
      <c r="A73" s="290">
        <v>24</v>
      </c>
      <c r="B73" s="249" t="s">
        <v>688</v>
      </c>
      <c r="C73" s="375"/>
      <c r="D73" s="375">
        <v>602.22</v>
      </c>
      <c r="E73" s="628">
        <v>62</v>
      </c>
      <c r="F73" s="13"/>
      <c r="G73" s="375"/>
      <c r="H73" s="375">
        <f t="shared" si="1"/>
        <v>664.22</v>
      </c>
    </row>
    <row r="74" spans="1:8" ht="15">
      <c r="A74" s="290">
        <v>25</v>
      </c>
      <c r="B74" s="249" t="s">
        <v>694</v>
      </c>
      <c r="C74" s="375"/>
      <c r="D74" s="375"/>
      <c r="E74" s="628"/>
      <c r="F74" s="13"/>
      <c r="G74" s="375"/>
      <c r="H74" s="375">
        <f t="shared" si="1"/>
        <v>0</v>
      </c>
    </row>
    <row r="75" spans="1:8" ht="15">
      <c r="A75" s="290">
        <v>26</v>
      </c>
      <c r="B75" s="249" t="s">
        <v>237</v>
      </c>
      <c r="C75" s="375"/>
      <c r="D75" s="375"/>
      <c r="E75" s="628">
        <v>194.4</v>
      </c>
      <c r="F75" s="13"/>
      <c r="G75" s="375"/>
      <c r="H75" s="375">
        <f t="shared" si="1"/>
        <v>194.4</v>
      </c>
    </row>
    <row r="76" spans="1:8" ht="15">
      <c r="A76" s="290">
        <v>27</v>
      </c>
      <c r="B76" s="249" t="s">
        <v>1081</v>
      </c>
      <c r="C76" s="375">
        <v>5</v>
      </c>
      <c r="D76" s="375"/>
      <c r="E76" s="628"/>
      <c r="F76" s="13"/>
      <c r="G76" s="375"/>
      <c r="H76" s="375">
        <f t="shared" si="1"/>
        <v>5</v>
      </c>
    </row>
    <row r="77" spans="1:8" ht="15">
      <c r="A77" s="290">
        <v>28</v>
      </c>
      <c r="B77" s="249" t="s">
        <v>691</v>
      </c>
      <c r="C77" s="375"/>
      <c r="D77" s="375"/>
      <c r="E77" s="628">
        <v>16.5</v>
      </c>
      <c r="F77" s="13"/>
      <c r="G77" s="375">
        <v>1.1</v>
      </c>
      <c r="H77" s="375">
        <f t="shared" si="1"/>
        <v>17.6</v>
      </c>
    </row>
    <row r="78" spans="1:8" ht="15">
      <c r="A78" s="290">
        <v>29</v>
      </c>
      <c r="B78" s="249" t="s">
        <v>823</v>
      </c>
      <c r="C78" s="375"/>
      <c r="D78" s="375"/>
      <c r="E78" s="628"/>
      <c r="F78" s="13"/>
      <c r="G78" s="375"/>
      <c r="H78" s="375">
        <f t="shared" si="1"/>
        <v>0</v>
      </c>
    </row>
    <row r="79" spans="1:8" ht="15">
      <c r="A79" s="290">
        <v>30</v>
      </c>
      <c r="B79" s="630" t="s">
        <v>238</v>
      </c>
      <c r="C79" s="375"/>
      <c r="D79" s="375"/>
      <c r="E79" s="628"/>
      <c r="F79" s="13"/>
      <c r="G79" s="375"/>
      <c r="H79" s="375">
        <f t="shared" si="1"/>
        <v>0</v>
      </c>
    </row>
    <row r="80" spans="1:8" ht="15">
      <c r="A80" s="290">
        <v>31</v>
      </c>
      <c r="B80" s="630" t="s">
        <v>1273</v>
      </c>
      <c r="C80" s="375"/>
      <c r="D80" s="375"/>
      <c r="E80" s="628"/>
      <c r="F80" s="13"/>
      <c r="G80" s="375"/>
      <c r="H80" s="375">
        <f t="shared" si="1"/>
        <v>0</v>
      </c>
    </row>
    <row r="81" spans="1:8" ht="15">
      <c r="A81" s="290">
        <v>32</v>
      </c>
      <c r="B81" s="630" t="s">
        <v>686</v>
      </c>
      <c r="C81" s="375"/>
      <c r="D81" s="375"/>
      <c r="E81" s="628"/>
      <c r="F81" s="13"/>
      <c r="G81" s="375"/>
      <c r="H81" s="375">
        <f t="shared" si="1"/>
        <v>0</v>
      </c>
    </row>
    <row r="82" spans="1:8" ht="15">
      <c r="A82" s="290">
        <v>33</v>
      </c>
      <c r="B82" s="630" t="s">
        <v>239</v>
      </c>
      <c r="C82" s="375"/>
      <c r="D82" s="375"/>
      <c r="E82" s="628"/>
      <c r="F82" s="13"/>
      <c r="G82" s="375">
        <v>0.05</v>
      </c>
      <c r="H82" s="375">
        <f t="shared" si="1"/>
        <v>0.05</v>
      </c>
    </row>
    <row r="83" spans="1:8" ht="15">
      <c r="A83" s="290">
        <v>34</v>
      </c>
      <c r="B83" s="630" t="s">
        <v>1274</v>
      </c>
      <c r="C83" s="375"/>
      <c r="D83" s="375"/>
      <c r="E83" s="628"/>
      <c r="F83" s="13"/>
      <c r="G83" s="375"/>
      <c r="H83" s="375">
        <f t="shared" si="1"/>
        <v>0</v>
      </c>
    </row>
    <row r="84" spans="1:8" ht="15">
      <c r="A84" s="290">
        <v>35</v>
      </c>
      <c r="B84" s="630" t="s">
        <v>690</v>
      </c>
      <c r="C84" s="375"/>
      <c r="D84" s="375"/>
      <c r="E84" s="628"/>
      <c r="F84" s="13"/>
      <c r="G84" s="375"/>
      <c r="H84" s="375">
        <f t="shared" si="1"/>
        <v>0</v>
      </c>
    </row>
    <row r="85" spans="1:8" ht="15">
      <c r="A85" s="25"/>
      <c r="B85" s="631" t="s">
        <v>1275</v>
      </c>
      <c r="C85" s="632">
        <f aca="true" t="shared" si="2" ref="C85:H85">SUM(C50:C84)</f>
        <v>305.27</v>
      </c>
      <c r="D85" s="632">
        <f t="shared" si="2"/>
        <v>1564.5500000000002</v>
      </c>
      <c r="E85" s="632">
        <f t="shared" si="2"/>
        <v>447.70000000000005</v>
      </c>
      <c r="F85" s="632">
        <f t="shared" si="2"/>
        <v>4.7</v>
      </c>
      <c r="G85" s="632">
        <f t="shared" si="2"/>
        <v>8.15</v>
      </c>
      <c r="H85" s="632">
        <f t="shared" si="2"/>
        <v>2330.37</v>
      </c>
    </row>
    <row r="87" spans="2:6" ht="12.75">
      <c r="B87" s="1459" t="s">
        <v>1278</v>
      </c>
      <c r="C87" s="1459"/>
      <c r="D87" s="1459"/>
      <c r="E87" s="1459"/>
      <c r="F87" s="1459"/>
    </row>
    <row r="88" spans="2:6" ht="16.5">
      <c r="B88" s="392" t="s">
        <v>1027</v>
      </c>
      <c r="C88" s="345" t="s">
        <v>1014</v>
      </c>
      <c r="D88" s="229"/>
      <c r="E88" s="345"/>
      <c r="F88" s="345"/>
    </row>
  </sheetData>
  <sheetProtection/>
  <mergeCells count="14">
    <mergeCell ref="C3:C4"/>
    <mergeCell ref="D3:D4"/>
    <mergeCell ref="G3:G4"/>
    <mergeCell ref="H3:H4"/>
    <mergeCell ref="A2:H2"/>
    <mergeCell ref="B87:F87"/>
    <mergeCell ref="C47:C48"/>
    <mergeCell ref="D47:D48"/>
    <mergeCell ref="E47:F47"/>
    <mergeCell ref="G47:G48"/>
    <mergeCell ref="H47:H48"/>
    <mergeCell ref="A46:H46"/>
    <mergeCell ref="E3:F3"/>
    <mergeCell ref="B43:F43"/>
  </mergeCells>
  <printOptions/>
  <pageMargins left="0.59" right="0.17" top="1" bottom="1" header="0.5" footer="0.5"/>
  <pageSetup horizontalDpi="600" verticalDpi="600" orientation="portrait" scale="97" r:id="rId1"/>
  <rowBreaks count="1" manualBreakCount="1">
    <brk id="44" max="255" man="1"/>
  </rowBreaks>
</worksheet>
</file>

<file path=xl/worksheets/sheet44.xml><?xml version="1.0" encoding="utf-8"?>
<worksheet xmlns="http://schemas.openxmlformats.org/spreadsheetml/2006/main" xmlns:r="http://schemas.openxmlformats.org/officeDocument/2006/relationships">
  <dimension ref="A2:P47"/>
  <sheetViews>
    <sheetView view="pageBreakPreview" zoomScale="60" zoomScalePageLayoutView="0" workbookViewId="0" topLeftCell="A1">
      <selection activeCell="B2" sqref="B2:P2"/>
    </sheetView>
  </sheetViews>
  <sheetFormatPr defaultColWidth="9.140625" defaultRowHeight="12.75"/>
  <cols>
    <col min="1" max="1" width="6.421875" style="0" customWidth="1"/>
    <col min="2" max="2" width="30.00390625" style="0" customWidth="1"/>
    <col min="3" max="3" width="12.00390625" style="0" bestFit="1" customWidth="1"/>
    <col min="4" max="4" width="7.421875" style="0" customWidth="1"/>
    <col min="5" max="5" width="7.140625" style="0" customWidth="1"/>
    <col min="6" max="6" width="8.140625" style="0" customWidth="1"/>
    <col min="7" max="7" width="7.00390625" style="0" customWidth="1"/>
    <col min="8" max="8" width="7.421875" style="0" customWidth="1"/>
    <col min="9" max="9" width="6.7109375" style="0" customWidth="1"/>
    <col min="10" max="10" width="10.421875" style="0" bestFit="1" customWidth="1"/>
    <col min="11" max="11" width="7.7109375" style="0" customWidth="1"/>
    <col min="12" max="12" width="9.28125" style="0" bestFit="1" customWidth="1"/>
    <col min="14" max="14" width="9.57421875" style="0" customWidth="1"/>
    <col min="15" max="16" width="9.28125" style="0" bestFit="1" customWidth="1"/>
  </cols>
  <sheetData>
    <row r="2" spans="2:16" ht="15">
      <c r="B2" s="1460" t="s">
        <v>149</v>
      </c>
      <c r="C2" s="1460"/>
      <c r="D2" s="1460"/>
      <c r="E2" s="1460"/>
      <c r="F2" s="1460"/>
      <c r="G2" s="1460"/>
      <c r="H2" s="1460"/>
      <c r="I2" s="1460"/>
      <c r="J2" s="1460"/>
      <c r="K2" s="1460"/>
      <c r="L2" s="1460"/>
      <c r="M2" s="1460"/>
      <c r="N2" s="1460"/>
      <c r="O2" s="1460"/>
      <c r="P2" s="1460"/>
    </row>
    <row r="3" ht="12.75">
      <c r="O3" s="1" t="s">
        <v>57</v>
      </c>
    </row>
    <row r="4" spans="1:16" ht="25.5" customHeight="1">
      <c r="A4" s="1296" t="s">
        <v>933</v>
      </c>
      <c r="B4" s="1236" t="s">
        <v>826</v>
      </c>
      <c r="C4" s="1296" t="s">
        <v>38</v>
      </c>
      <c r="D4" s="1199" t="s">
        <v>58</v>
      </c>
      <c r="E4" s="1094"/>
      <c r="F4" s="1196" t="s">
        <v>949</v>
      </c>
      <c r="G4" s="1463" t="s">
        <v>39</v>
      </c>
      <c r="H4" s="1463"/>
      <c r="I4" s="1463"/>
      <c r="J4" s="1464"/>
      <c r="K4" s="428" t="s">
        <v>1287</v>
      </c>
      <c r="L4" s="638" t="s">
        <v>1289</v>
      </c>
      <c r="M4" s="1462" t="s">
        <v>41</v>
      </c>
      <c r="N4" s="1462" t="s">
        <v>1291</v>
      </c>
      <c r="O4" s="1094" t="s">
        <v>43</v>
      </c>
      <c r="P4" s="1289"/>
    </row>
    <row r="5" spans="1:16" ht="24" customHeight="1">
      <c r="A5" s="1461"/>
      <c r="B5" s="1238"/>
      <c r="C5" s="1297"/>
      <c r="D5" s="509" t="s">
        <v>1281</v>
      </c>
      <c r="E5" s="12" t="s">
        <v>1282</v>
      </c>
      <c r="F5" s="1197"/>
      <c r="G5" s="352" t="s">
        <v>1283</v>
      </c>
      <c r="H5" s="67" t="s">
        <v>1284</v>
      </c>
      <c r="I5" s="67" t="s">
        <v>1285</v>
      </c>
      <c r="J5" s="67" t="s">
        <v>1286</v>
      </c>
      <c r="K5" s="637" t="s">
        <v>1288</v>
      </c>
      <c r="L5" s="637" t="s">
        <v>1290</v>
      </c>
      <c r="M5" s="1462"/>
      <c r="N5" s="1462"/>
      <c r="O5" s="637" t="s">
        <v>1292</v>
      </c>
      <c r="P5" s="539" t="s">
        <v>1293</v>
      </c>
    </row>
    <row r="6" spans="1:16" ht="12.75">
      <c r="A6" s="384"/>
      <c r="B6" s="23"/>
      <c r="C6" s="344" t="s">
        <v>1295</v>
      </c>
      <c r="D6" s="335" t="s">
        <v>1296</v>
      </c>
      <c r="E6" s="344" t="s">
        <v>1296</v>
      </c>
      <c r="F6" s="335" t="s">
        <v>815</v>
      </c>
      <c r="G6" s="335" t="s">
        <v>1297</v>
      </c>
      <c r="H6" s="344" t="s">
        <v>1297</v>
      </c>
      <c r="I6" s="344" t="s">
        <v>1297</v>
      </c>
      <c r="J6" s="344" t="s">
        <v>40</v>
      </c>
      <c r="K6" s="335" t="s">
        <v>1298</v>
      </c>
      <c r="L6" s="335" t="s">
        <v>1298</v>
      </c>
      <c r="M6" s="335" t="s">
        <v>42</v>
      </c>
      <c r="N6" s="335" t="s">
        <v>42</v>
      </c>
      <c r="O6" s="335" t="s">
        <v>1299</v>
      </c>
      <c r="P6" s="344" t="s">
        <v>1299</v>
      </c>
    </row>
    <row r="7" spans="1:16" ht="15">
      <c r="A7" s="371">
        <v>1</v>
      </c>
      <c r="B7" s="629" t="s">
        <v>214</v>
      </c>
      <c r="C7" s="3">
        <v>457938</v>
      </c>
      <c r="D7" s="30"/>
      <c r="E7" s="30">
        <v>16681</v>
      </c>
      <c r="F7" s="30">
        <v>4.95</v>
      </c>
      <c r="G7" s="30">
        <v>35799</v>
      </c>
      <c r="H7" s="30">
        <v>1957</v>
      </c>
      <c r="I7" s="30">
        <v>3914</v>
      </c>
      <c r="J7" s="374">
        <v>213.3</v>
      </c>
      <c r="K7" s="30">
        <v>613</v>
      </c>
      <c r="L7" s="30">
        <v>6</v>
      </c>
      <c r="M7" s="374">
        <v>16</v>
      </c>
      <c r="N7" s="30">
        <v>13395</v>
      </c>
      <c r="O7" s="30"/>
      <c r="P7" s="30"/>
    </row>
    <row r="8" spans="1:16" ht="15">
      <c r="A8" s="290">
        <v>2</v>
      </c>
      <c r="B8" s="249" t="s">
        <v>215</v>
      </c>
      <c r="C8" s="4">
        <v>2957</v>
      </c>
      <c r="D8" s="17">
        <v>1800</v>
      </c>
      <c r="E8" s="17"/>
      <c r="F8" s="17"/>
      <c r="G8" s="17">
        <v>13937</v>
      </c>
      <c r="H8" s="17">
        <v>7120</v>
      </c>
      <c r="I8" s="17">
        <v>1071</v>
      </c>
      <c r="J8" s="375">
        <v>17.1</v>
      </c>
      <c r="K8" s="17">
        <v>15</v>
      </c>
      <c r="L8" s="17"/>
      <c r="M8" s="375">
        <v>6.8</v>
      </c>
      <c r="N8" s="17">
        <v>530</v>
      </c>
      <c r="O8" s="17">
        <v>246</v>
      </c>
      <c r="P8" s="17"/>
    </row>
    <row r="9" spans="1:16" ht="15">
      <c r="A9" s="290">
        <v>3</v>
      </c>
      <c r="B9" s="249" t="s">
        <v>216</v>
      </c>
      <c r="C9" s="4">
        <v>81592</v>
      </c>
      <c r="D9" s="17"/>
      <c r="E9" s="17"/>
      <c r="F9" s="17"/>
      <c r="G9" s="17">
        <v>1211</v>
      </c>
      <c r="H9" s="17">
        <v>5870</v>
      </c>
      <c r="I9" s="17">
        <v>98</v>
      </c>
      <c r="J9" s="375">
        <v>7.5</v>
      </c>
      <c r="K9" s="17">
        <v>45</v>
      </c>
      <c r="L9" s="17">
        <v>3</v>
      </c>
      <c r="M9" s="375">
        <v>6</v>
      </c>
      <c r="N9" s="17">
        <v>80</v>
      </c>
      <c r="O9" s="17">
        <v>866</v>
      </c>
      <c r="P9" s="17"/>
    </row>
    <row r="10" spans="1:16" ht="15">
      <c r="A10" s="290">
        <v>4</v>
      </c>
      <c r="B10" s="249" t="s">
        <v>217</v>
      </c>
      <c r="C10" s="4">
        <v>125888</v>
      </c>
      <c r="D10" s="17">
        <v>1650</v>
      </c>
      <c r="E10" s="17">
        <v>3440</v>
      </c>
      <c r="F10" s="17"/>
      <c r="G10" s="17">
        <v>50117</v>
      </c>
      <c r="H10" s="17">
        <v>3170</v>
      </c>
      <c r="I10" s="17">
        <v>690</v>
      </c>
      <c r="J10" s="375"/>
      <c r="K10" s="17">
        <v>139</v>
      </c>
      <c r="L10" s="17">
        <v>46</v>
      </c>
      <c r="M10" s="375"/>
      <c r="N10" s="17">
        <v>475</v>
      </c>
      <c r="O10" s="17"/>
      <c r="P10" s="17"/>
    </row>
    <row r="11" spans="1:16" ht="15">
      <c r="A11" s="290">
        <v>5</v>
      </c>
      <c r="B11" s="249" t="s">
        <v>828</v>
      </c>
      <c r="C11" s="4">
        <v>32050</v>
      </c>
      <c r="D11" s="17">
        <v>500</v>
      </c>
      <c r="E11" s="17">
        <v>1210</v>
      </c>
      <c r="F11" s="17"/>
      <c r="G11" s="17">
        <v>3192</v>
      </c>
      <c r="H11" s="17">
        <v>7211</v>
      </c>
      <c r="I11" s="17">
        <v>1889</v>
      </c>
      <c r="J11" s="375">
        <v>99.72</v>
      </c>
      <c r="K11" s="17">
        <v>166</v>
      </c>
      <c r="L11" s="17">
        <v>1</v>
      </c>
      <c r="M11" s="375"/>
      <c r="N11" s="17">
        <v>37464</v>
      </c>
      <c r="O11" s="17">
        <v>399</v>
      </c>
      <c r="P11" s="17"/>
    </row>
    <row r="12" spans="1:16" ht="15">
      <c r="A12" s="290">
        <v>6</v>
      </c>
      <c r="B12" s="249" t="s">
        <v>241</v>
      </c>
      <c r="C12" s="4">
        <v>3893</v>
      </c>
      <c r="D12" s="17"/>
      <c r="E12" s="17"/>
      <c r="F12" s="17"/>
      <c r="G12" s="17">
        <v>1027</v>
      </c>
      <c r="H12" s="17">
        <v>362</v>
      </c>
      <c r="I12" s="17">
        <v>463</v>
      </c>
      <c r="J12" s="375">
        <v>1.72</v>
      </c>
      <c r="K12" s="17">
        <v>15</v>
      </c>
      <c r="L12" s="17"/>
      <c r="M12" s="375">
        <v>164</v>
      </c>
      <c r="N12" s="17">
        <v>1500</v>
      </c>
      <c r="O12" s="17"/>
      <c r="P12" s="17"/>
    </row>
    <row r="13" spans="1:16" ht="15">
      <c r="A13" s="290">
        <v>7</v>
      </c>
      <c r="B13" s="249" t="s">
        <v>225</v>
      </c>
      <c r="C13" s="4">
        <v>411950</v>
      </c>
      <c r="D13" s="17">
        <v>810</v>
      </c>
      <c r="E13" s="17">
        <v>19420</v>
      </c>
      <c r="F13" s="17">
        <v>8.4</v>
      </c>
      <c r="G13" s="17">
        <v>31603</v>
      </c>
      <c r="H13" s="17">
        <v>9231</v>
      </c>
      <c r="I13" s="17">
        <v>2004</v>
      </c>
      <c r="J13" s="375">
        <v>100.5</v>
      </c>
      <c r="K13" s="17">
        <v>85</v>
      </c>
      <c r="L13" s="17">
        <v>879</v>
      </c>
      <c r="M13" s="375">
        <v>10</v>
      </c>
      <c r="N13" s="17">
        <v>170675</v>
      </c>
      <c r="O13" s="17">
        <v>38</v>
      </c>
      <c r="P13" s="17"/>
    </row>
    <row r="14" spans="1:16" ht="15">
      <c r="A14" s="290">
        <v>8</v>
      </c>
      <c r="B14" s="249" t="s">
        <v>233</v>
      </c>
      <c r="C14" s="4">
        <v>54083</v>
      </c>
      <c r="D14" s="17">
        <v>300</v>
      </c>
      <c r="E14" s="17">
        <v>1963</v>
      </c>
      <c r="F14" s="17"/>
      <c r="G14" s="17">
        <v>71646</v>
      </c>
      <c r="H14" s="17">
        <v>28213</v>
      </c>
      <c r="I14" s="17">
        <v>9878</v>
      </c>
      <c r="J14" s="375">
        <v>434.4</v>
      </c>
      <c r="K14" s="17">
        <v>469</v>
      </c>
      <c r="L14" s="17"/>
      <c r="M14" s="375">
        <v>10</v>
      </c>
      <c r="N14" s="17">
        <v>27115</v>
      </c>
      <c r="O14" s="17"/>
      <c r="P14" s="17">
        <v>286</v>
      </c>
    </row>
    <row r="15" spans="1:16" ht="15">
      <c r="A15" s="290">
        <v>9</v>
      </c>
      <c r="B15" s="249" t="s">
        <v>234</v>
      </c>
      <c r="C15" s="4">
        <v>45716</v>
      </c>
      <c r="D15" s="17"/>
      <c r="E15" s="17"/>
      <c r="F15" s="17"/>
      <c r="G15" s="17">
        <v>22970</v>
      </c>
      <c r="H15" s="17">
        <v>16840</v>
      </c>
      <c r="I15" s="17">
        <v>2994</v>
      </c>
      <c r="J15" s="375">
        <v>1.5</v>
      </c>
      <c r="K15" s="17">
        <v>6</v>
      </c>
      <c r="L15" s="17"/>
      <c r="M15" s="375"/>
      <c r="N15" s="17">
        <v>28837</v>
      </c>
      <c r="O15" s="17">
        <v>1</v>
      </c>
      <c r="P15" s="17"/>
    </row>
    <row r="16" spans="1:16" ht="15">
      <c r="A16" s="290">
        <v>10</v>
      </c>
      <c r="B16" s="249" t="s">
        <v>235</v>
      </c>
      <c r="C16" s="4">
        <v>2489</v>
      </c>
      <c r="D16" s="17"/>
      <c r="E16" s="17"/>
      <c r="F16" s="17"/>
      <c r="G16" s="17">
        <v>28672</v>
      </c>
      <c r="H16" s="17">
        <v>23083</v>
      </c>
      <c r="I16" s="17">
        <v>5596</v>
      </c>
      <c r="J16" s="375">
        <v>175.6</v>
      </c>
      <c r="K16" s="17">
        <v>39</v>
      </c>
      <c r="L16" s="17"/>
      <c r="M16" s="375"/>
      <c r="N16" s="17">
        <v>868</v>
      </c>
      <c r="O16" s="17">
        <v>167</v>
      </c>
      <c r="P16" s="17"/>
    </row>
    <row r="17" spans="1:16" ht="15">
      <c r="A17" s="290">
        <v>11</v>
      </c>
      <c r="B17" s="249" t="s">
        <v>829</v>
      </c>
      <c r="C17" s="4">
        <v>4933</v>
      </c>
      <c r="D17" s="17">
        <v>180</v>
      </c>
      <c r="E17" s="17">
        <v>250</v>
      </c>
      <c r="F17" s="17"/>
      <c r="G17" s="17">
        <v>16374</v>
      </c>
      <c r="H17" s="17">
        <v>4314</v>
      </c>
      <c r="I17" s="17">
        <v>620</v>
      </c>
      <c r="J17" s="375"/>
      <c r="K17" s="17"/>
      <c r="L17" s="17"/>
      <c r="M17" s="375"/>
      <c r="N17" s="17">
        <v>280</v>
      </c>
      <c r="O17" s="17">
        <v>449</v>
      </c>
      <c r="P17" s="17"/>
    </row>
    <row r="18" spans="1:16" ht="15">
      <c r="A18" s="290">
        <v>12</v>
      </c>
      <c r="B18" s="249" t="s">
        <v>708</v>
      </c>
      <c r="C18" s="4">
        <v>418759</v>
      </c>
      <c r="D18" s="17">
        <v>1157</v>
      </c>
      <c r="E18" s="17">
        <v>6297</v>
      </c>
      <c r="F18" s="17">
        <v>3</v>
      </c>
      <c r="G18" s="17">
        <v>7334</v>
      </c>
      <c r="H18" s="17">
        <v>28128</v>
      </c>
      <c r="I18" s="17">
        <v>2271</v>
      </c>
      <c r="J18" s="375">
        <v>29.41</v>
      </c>
      <c r="K18" s="17">
        <v>551</v>
      </c>
      <c r="L18" s="17">
        <v>28</v>
      </c>
      <c r="M18" s="375">
        <v>39.15</v>
      </c>
      <c r="N18" s="17">
        <v>253</v>
      </c>
      <c r="O18" s="17">
        <v>16</v>
      </c>
      <c r="P18" s="17">
        <v>14</v>
      </c>
    </row>
    <row r="19" spans="1:16" ht="15">
      <c r="A19" s="290">
        <v>13</v>
      </c>
      <c r="B19" s="249" t="s">
        <v>687</v>
      </c>
      <c r="C19" s="4">
        <v>126463</v>
      </c>
      <c r="D19" s="17"/>
      <c r="E19" s="17"/>
      <c r="F19" s="17"/>
      <c r="G19" s="17">
        <v>41181</v>
      </c>
      <c r="H19" s="17">
        <v>32326</v>
      </c>
      <c r="I19" s="17">
        <v>1090</v>
      </c>
      <c r="J19" s="375">
        <v>44.7</v>
      </c>
      <c r="K19" s="17">
        <v>810</v>
      </c>
      <c r="L19" s="17">
        <v>79</v>
      </c>
      <c r="M19" s="375">
        <v>8</v>
      </c>
      <c r="N19" s="17">
        <v>236</v>
      </c>
      <c r="O19" s="17"/>
      <c r="P19" s="17">
        <v>558</v>
      </c>
    </row>
    <row r="20" spans="1:16" ht="15">
      <c r="A20" s="290">
        <v>14</v>
      </c>
      <c r="B20" s="249" t="s">
        <v>218</v>
      </c>
      <c r="C20" s="4">
        <v>295580</v>
      </c>
      <c r="D20" s="17">
        <v>211</v>
      </c>
      <c r="E20" s="17">
        <v>7537</v>
      </c>
      <c r="F20" s="17">
        <v>0.1</v>
      </c>
      <c r="G20" s="17">
        <v>9444</v>
      </c>
      <c r="H20" s="17">
        <v>2651</v>
      </c>
      <c r="I20" s="17">
        <v>6054</v>
      </c>
      <c r="J20" s="375">
        <v>22.4</v>
      </c>
      <c r="K20" s="17">
        <v>87</v>
      </c>
      <c r="L20" s="17"/>
      <c r="M20" s="375"/>
      <c r="N20" s="17">
        <v>141618</v>
      </c>
      <c r="O20" s="17">
        <v>188</v>
      </c>
      <c r="P20" s="17"/>
    </row>
    <row r="21" spans="1:16" ht="15">
      <c r="A21" s="290">
        <v>15</v>
      </c>
      <c r="B21" s="249" t="s">
        <v>219</v>
      </c>
      <c r="C21" s="4">
        <v>780527</v>
      </c>
      <c r="D21" s="17"/>
      <c r="E21" s="17">
        <v>6950</v>
      </c>
      <c r="F21" s="17">
        <v>5.11</v>
      </c>
      <c r="G21" s="17">
        <v>68683</v>
      </c>
      <c r="H21" s="17">
        <v>1972</v>
      </c>
      <c r="I21" s="17">
        <v>5471</v>
      </c>
      <c r="J21" s="375">
        <v>6.44</v>
      </c>
      <c r="K21" s="17">
        <v>228</v>
      </c>
      <c r="L21" s="17">
        <v>26</v>
      </c>
      <c r="M21" s="375">
        <v>607.7</v>
      </c>
      <c r="N21" s="17">
        <v>58044</v>
      </c>
      <c r="O21" s="17">
        <v>347</v>
      </c>
      <c r="P21" s="17"/>
    </row>
    <row r="22" spans="1:16" ht="15">
      <c r="A22" s="290">
        <v>16</v>
      </c>
      <c r="B22" s="249" t="s">
        <v>693</v>
      </c>
      <c r="C22" s="4">
        <v>2128</v>
      </c>
      <c r="D22" s="17"/>
      <c r="E22" s="17"/>
      <c r="F22" s="17"/>
      <c r="G22" s="17">
        <v>3883</v>
      </c>
      <c r="H22" s="17">
        <v>2850</v>
      </c>
      <c r="I22" s="17">
        <v>370</v>
      </c>
      <c r="J22" s="375">
        <v>28</v>
      </c>
      <c r="K22" s="17">
        <v>12</v>
      </c>
      <c r="L22" s="17"/>
      <c r="M22" s="375">
        <v>70</v>
      </c>
      <c r="N22" s="17">
        <v>365</v>
      </c>
      <c r="O22" s="17">
        <v>191</v>
      </c>
      <c r="P22" s="17"/>
    </row>
    <row r="23" spans="1:16" ht="15">
      <c r="A23" s="290">
        <v>17</v>
      </c>
      <c r="B23" s="249" t="s">
        <v>220</v>
      </c>
      <c r="C23" s="4">
        <v>6661</v>
      </c>
      <c r="D23" s="17"/>
      <c r="E23" s="17">
        <v>250</v>
      </c>
      <c r="F23" s="17"/>
      <c r="G23" s="17">
        <v>24875</v>
      </c>
      <c r="H23" s="17">
        <v>7840</v>
      </c>
      <c r="I23" s="17">
        <v>1273</v>
      </c>
      <c r="J23" s="375">
        <v>50.5</v>
      </c>
      <c r="K23" s="17">
        <v>19</v>
      </c>
      <c r="L23" s="17"/>
      <c r="M23" s="375">
        <v>5</v>
      </c>
      <c r="N23" s="17">
        <v>1165</v>
      </c>
      <c r="O23" s="17">
        <v>97</v>
      </c>
      <c r="P23" s="17"/>
    </row>
    <row r="24" spans="1:16" ht="15">
      <c r="A24" s="290">
        <v>18</v>
      </c>
      <c r="B24" s="249" t="s">
        <v>695</v>
      </c>
      <c r="C24" s="4">
        <v>3820</v>
      </c>
      <c r="D24" s="17">
        <v>200</v>
      </c>
      <c r="E24" s="17"/>
      <c r="F24" s="17"/>
      <c r="G24" s="17">
        <v>5812</v>
      </c>
      <c r="H24" s="17">
        <v>3045</v>
      </c>
      <c r="I24" s="17">
        <v>431</v>
      </c>
      <c r="J24" s="375">
        <v>109</v>
      </c>
      <c r="K24" s="17">
        <v>37</v>
      </c>
      <c r="L24" s="17"/>
      <c r="M24" s="375"/>
      <c r="N24" s="17">
        <v>110</v>
      </c>
      <c r="O24" s="17">
        <v>20</v>
      </c>
      <c r="P24" s="17"/>
    </row>
    <row r="25" spans="1:16" ht="15">
      <c r="A25" s="290">
        <v>19</v>
      </c>
      <c r="B25" s="249" t="s">
        <v>221</v>
      </c>
      <c r="C25" s="4">
        <v>4153</v>
      </c>
      <c r="D25" s="17">
        <v>1480</v>
      </c>
      <c r="E25" s="17"/>
      <c r="F25" s="17"/>
      <c r="G25" s="17">
        <v>6317</v>
      </c>
      <c r="H25" s="17">
        <v>720</v>
      </c>
      <c r="I25" s="17">
        <v>271</v>
      </c>
      <c r="J25" s="375">
        <v>6</v>
      </c>
      <c r="K25" s="17">
        <v>3</v>
      </c>
      <c r="L25" s="17"/>
      <c r="M25" s="375"/>
      <c r="N25" s="17"/>
      <c r="O25" s="17">
        <v>3</v>
      </c>
      <c r="P25" s="17"/>
    </row>
    <row r="26" spans="1:16" ht="15">
      <c r="A26" s="290">
        <v>20</v>
      </c>
      <c r="B26" s="249" t="s">
        <v>222</v>
      </c>
      <c r="C26" s="4">
        <v>239818</v>
      </c>
      <c r="D26" s="17"/>
      <c r="E26" s="17">
        <v>270</v>
      </c>
      <c r="F26" s="17">
        <v>0.02</v>
      </c>
      <c r="G26" s="17">
        <v>9882</v>
      </c>
      <c r="H26" s="17">
        <v>5156</v>
      </c>
      <c r="I26" s="17">
        <v>5819</v>
      </c>
      <c r="J26" s="375">
        <v>74.52</v>
      </c>
      <c r="K26" s="17">
        <v>56</v>
      </c>
      <c r="L26" s="17"/>
      <c r="M26" s="375"/>
      <c r="N26" s="17">
        <v>3437</v>
      </c>
      <c r="O26" s="17">
        <v>223</v>
      </c>
      <c r="P26" s="17"/>
    </row>
    <row r="27" spans="1:16" ht="15">
      <c r="A27" s="290">
        <v>21</v>
      </c>
      <c r="B27" s="249" t="s">
        <v>236</v>
      </c>
      <c r="C27" s="4">
        <v>105289</v>
      </c>
      <c r="D27" s="17"/>
      <c r="E27" s="17"/>
      <c r="F27" s="17">
        <v>1.58</v>
      </c>
      <c r="G27" s="17">
        <v>17495</v>
      </c>
      <c r="H27" s="17">
        <v>8620</v>
      </c>
      <c r="I27" s="17">
        <v>4337</v>
      </c>
      <c r="J27" s="375">
        <v>121</v>
      </c>
      <c r="K27" s="17">
        <v>1850</v>
      </c>
      <c r="L27" s="17"/>
      <c r="M27" s="375">
        <v>30</v>
      </c>
      <c r="N27" s="17">
        <v>22050</v>
      </c>
      <c r="O27" s="17"/>
      <c r="P27" s="17"/>
    </row>
    <row r="28" spans="1:16" ht="15">
      <c r="A28" s="290">
        <v>22</v>
      </c>
      <c r="B28" s="249" t="s">
        <v>226</v>
      </c>
      <c r="C28" s="4">
        <v>67348</v>
      </c>
      <c r="D28" s="17">
        <v>33</v>
      </c>
      <c r="E28" s="17">
        <v>2071</v>
      </c>
      <c r="F28" s="17"/>
      <c r="G28" s="17">
        <v>4716</v>
      </c>
      <c r="H28" s="17">
        <v>67305</v>
      </c>
      <c r="I28" s="17">
        <v>6632</v>
      </c>
      <c r="J28" s="375">
        <v>25.8</v>
      </c>
      <c r="K28" s="17">
        <v>283</v>
      </c>
      <c r="L28" s="17">
        <v>222</v>
      </c>
      <c r="M28" s="375">
        <v>14</v>
      </c>
      <c r="N28" s="17">
        <v>36682</v>
      </c>
      <c r="O28" s="17">
        <v>315</v>
      </c>
      <c r="P28" s="17"/>
    </row>
    <row r="29" spans="1:16" ht="15">
      <c r="A29" s="290">
        <v>23</v>
      </c>
      <c r="B29" s="249" t="s">
        <v>692</v>
      </c>
      <c r="C29" s="4">
        <v>7333</v>
      </c>
      <c r="D29" s="17"/>
      <c r="E29" s="17"/>
      <c r="F29" s="17"/>
      <c r="G29" s="17">
        <v>2470</v>
      </c>
      <c r="H29" s="17">
        <v>3890</v>
      </c>
      <c r="I29" s="17">
        <v>212</v>
      </c>
      <c r="J29" s="375">
        <v>14.7</v>
      </c>
      <c r="K29" s="17"/>
      <c r="L29" s="17"/>
      <c r="M29" s="375">
        <v>16</v>
      </c>
      <c r="N29" s="17">
        <v>20</v>
      </c>
      <c r="O29" s="17"/>
      <c r="P29" s="17">
        <v>13</v>
      </c>
    </row>
    <row r="30" spans="1:16" ht="15">
      <c r="A30" s="290">
        <v>24</v>
      </c>
      <c r="B30" s="249" t="s">
        <v>688</v>
      </c>
      <c r="C30" s="4">
        <v>216516</v>
      </c>
      <c r="D30" s="17">
        <v>2586</v>
      </c>
      <c r="E30" s="17">
        <v>6180</v>
      </c>
      <c r="F30" s="17">
        <v>4.73</v>
      </c>
      <c r="G30" s="17">
        <v>16818</v>
      </c>
      <c r="H30" s="17">
        <v>1557</v>
      </c>
      <c r="I30" s="17">
        <v>5885</v>
      </c>
      <c r="J30" s="375">
        <v>39.5</v>
      </c>
      <c r="K30" s="17">
        <v>829</v>
      </c>
      <c r="L30" s="17">
        <v>60</v>
      </c>
      <c r="M30" s="375">
        <v>25</v>
      </c>
      <c r="N30" s="17">
        <v>1536</v>
      </c>
      <c r="O30" s="17"/>
      <c r="P30" s="17">
        <v>101</v>
      </c>
    </row>
    <row r="31" spans="1:16" ht="15">
      <c r="A31" s="290">
        <v>25</v>
      </c>
      <c r="B31" s="249" t="s">
        <v>694</v>
      </c>
      <c r="C31" s="4">
        <v>2793</v>
      </c>
      <c r="D31" s="17">
        <v>1000</v>
      </c>
      <c r="E31" s="17"/>
      <c r="F31" s="17"/>
      <c r="G31" s="17">
        <v>42360</v>
      </c>
      <c r="H31" s="17">
        <v>26066</v>
      </c>
      <c r="I31" s="17">
        <v>773</v>
      </c>
      <c r="J31" s="375">
        <v>24.57</v>
      </c>
      <c r="K31" s="17">
        <v>25</v>
      </c>
      <c r="L31" s="17"/>
      <c r="M31" s="375">
        <v>2</v>
      </c>
      <c r="N31" s="17">
        <v>80</v>
      </c>
      <c r="O31" s="17">
        <v>60</v>
      </c>
      <c r="P31" s="17">
        <v>400</v>
      </c>
    </row>
    <row r="32" spans="1:16" ht="15">
      <c r="A32" s="290">
        <v>26</v>
      </c>
      <c r="B32" s="249" t="s">
        <v>237</v>
      </c>
      <c r="C32" s="4">
        <v>422269</v>
      </c>
      <c r="D32" s="17">
        <v>80</v>
      </c>
      <c r="E32" s="17">
        <v>18730</v>
      </c>
      <c r="F32" s="17">
        <v>17.31</v>
      </c>
      <c r="G32" s="17">
        <v>51683</v>
      </c>
      <c r="H32" s="17">
        <v>92124</v>
      </c>
      <c r="I32" s="17">
        <v>4117</v>
      </c>
      <c r="J32" s="375">
        <v>129.2</v>
      </c>
      <c r="K32" s="17">
        <v>751</v>
      </c>
      <c r="L32" s="17"/>
      <c r="M32" s="375"/>
      <c r="N32" s="17">
        <v>50494</v>
      </c>
      <c r="O32" s="17">
        <v>79</v>
      </c>
      <c r="P32" s="17"/>
    </row>
    <row r="33" spans="1:16" ht="15">
      <c r="A33" s="290">
        <v>27</v>
      </c>
      <c r="B33" s="249" t="s">
        <v>1190</v>
      </c>
      <c r="C33" s="4">
        <v>10508</v>
      </c>
      <c r="D33" s="17"/>
      <c r="E33" s="17">
        <v>250</v>
      </c>
      <c r="F33" s="17">
        <v>1.52</v>
      </c>
      <c r="G33" s="17">
        <v>64023</v>
      </c>
      <c r="H33" s="17">
        <v>91307</v>
      </c>
      <c r="I33" s="17">
        <v>7673</v>
      </c>
      <c r="J33" s="375">
        <v>80.03</v>
      </c>
      <c r="K33" s="17">
        <v>26</v>
      </c>
      <c r="L33" s="17"/>
      <c r="M33" s="375"/>
      <c r="N33" s="17">
        <v>10534</v>
      </c>
      <c r="O33" s="17">
        <v>472</v>
      </c>
      <c r="P33" s="17">
        <v>34</v>
      </c>
    </row>
    <row r="34" spans="1:16" ht="15">
      <c r="A34" s="290">
        <v>28</v>
      </c>
      <c r="B34" s="249" t="s">
        <v>691</v>
      </c>
      <c r="C34" s="4">
        <v>318510</v>
      </c>
      <c r="D34" s="17">
        <v>700</v>
      </c>
      <c r="E34" s="17">
        <v>16450</v>
      </c>
      <c r="F34" s="17"/>
      <c r="G34" s="17">
        <v>3662</v>
      </c>
      <c r="H34" s="17">
        <v>111090</v>
      </c>
      <c r="I34" s="17">
        <v>27512</v>
      </c>
      <c r="J34" s="375">
        <v>675</v>
      </c>
      <c r="K34" s="17">
        <v>48</v>
      </c>
      <c r="L34" s="17"/>
      <c r="M34" s="375">
        <v>38</v>
      </c>
      <c r="N34" s="17">
        <v>7959</v>
      </c>
      <c r="O34" s="17">
        <v>1171</v>
      </c>
      <c r="P34" s="17">
        <v>2</v>
      </c>
    </row>
    <row r="35" spans="1:16" ht="15">
      <c r="A35" s="290">
        <v>29</v>
      </c>
      <c r="B35" s="249" t="s">
        <v>823</v>
      </c>
      <c r="C35" s="4">
        <v>137</v>
      </c>
      <c r="D35" s="17"/>
      <c r="E35" s="17"/>
      <c r="F35" s="17"/>
      <c r="G35" s="17">
        <v>6296</v>
      </c>
      <c r="H35" s="17">
        <v>405</v>
      </c>
      <c r="I35" s="17">
        <v>358</v>
      </c>
      <c r="J35" s="375">
        <v>167</v>
      </c>
      <c r="K35" s="17">
        <v>5</v>
      </c>
      <c r="L35" s="17">
        <v>2</v>
      </c>
      <c r="M35" s="375"/>
      <c r="N35" s="17">
        <v>60</v>
      </c>
      <c r="O35" s="17"/>
      <c r="P35" s="17"/>
    </row>
    <row r="36" spans="1:16" ht="15">
      <c r="A36" s="290">
        <v>30</v>
      </c>
      <c r="B36" s="630" t="s">
        <v>238</v>
      </c>
      <c r="C36" s="4">
        <v>97</v>
      </c>
      <c r="D36" s="17"/>
      <c r="E36" s="17"/>
      <c r="F36" s="17"/>
      <c r="G36" s="17">
        <v>1675</v>
      </c>
      <c r="H36" s="17">
        <v>275</v>
      </c>
      <c r="I36" s="17">
        <v>0</v>
      </c>
      <c r="J36" s="375"/>
      <c r="K36" s="17">
        <v>12</v>
      </c>
      <c r="L36" s="17"/>
      <c r="M36" s="375"/>
      <c r="N36" s="17">
        <v>1529</v>
      </c>
      <c r="O36" s="17"/>
      <c r="P36" s="17"/>
    </row>
    <row r="37" spans="1:16" ht="15">
      <c r="A37" s="290">
        <v>31</v>
      </c>
      <c r="B37" s="630" t="s">
        <v>1273</v>
      </c>
      <c r="C37" s="4">
        <v>169</v>
      </c>
      <c r="D37" s="17"/>
      <c r="E37" s="17"/>
      <c r="F37" s="17"/>
      <c r="G37" s="17">
        <v>0</v>
      </c>
      <c r="H37" s="17"/>
      <c r="I37" s="17">
        <v>0</v>
      </c>
      <c r="J37" s="375"/>
      <c r="K37" s="17"/>
      <c r="L37" s="17"/>
      <c r="M37" s="375"/>
      <c r="N37" s="17">
        <v>80</v>
      </c>
      <c r="O37" s="17"/>
      <c r="P37" s="17"/>
    </row>
    <row r="38" spans="1:16" ht="15">
      <c r="A38" s="290">
        <v>32</v>
      </c>
      <c r="B38" s="630" t="s">
        <v>686</v>
      </c>
      <c r="C38" s="4"/>
      <c r="D38" s="17"/>
      <c r="E38" s="17"/>
      <c r="F38" s="17"/>
      <c r="G38" s="17">
        <v>0</v>
      </c>
      <c r="H38" s="17"/>
      <c r="I38" s="17">
        <v>0</v>
      </c>
      <c r="J38" s="375"/>
      <c r="K38" s="17"/>
      <c r="L38" s="17"/>
      <c r="M38" s="375"/>
      <c r="N38" s="17"/>
      <c r="O38" s="17"/>
      <c r="P38" s="17"/>
    </row>
    <row r="39" spans="1:16" ht="15">
      <c r="A39" s="290">
        <v>33</v>
      </c>
      <c r="B39" s="630" t="s">
        <v>239</v>
      </c>
      <c r="C39" s="4">
        <v>679</v>
      </c>
      <c r="D39" s="17"/>
      <c r="E39" s="17"/>
      <c r="F39" s="17"/>
      <c r="G39" s="17">
        <v>4753</v>
      </c>
      <c r="H39" s="17"/>
      <c r="I39" s="17">
        <v>301</v>
      </c>
      <c r="J39" s="375">
        <v>80</v>
      </c>
      <c r="K39" s="17">
        <v>89</v>
      </c>
      <c r="L39" s="17"/>
      <c r="M39" s="375"/>
      <c r="N39" s="17">
        <v>27990</v>
      </c>
      <c r="O39" s="17"/>
      <c r="P39" s="17"/>
    </row>
    <row r="40" spans="1:16" ht="15">
      <c r="A40" s="290">
        <v>34</v>
      </c>
      <c r="B40" s="630" t="s">
        <v>1274</v>
      </c>
      <c r="C40" s="4"/>
      <c r="D40" s="17"/>
      <c r="E40" s="17"/>
      <c r="F40" s="17"/>
      <c r="G40" s="17">
        <v>0</v>
      </c>
      <c r="H40" s="17"/>
      <c r="I40" s="17">
        <v>0</v>
      </c>
      <c r="J40" s="375">
        <v>85</v>
      </c>
      <c r="K40" s="17"/>
      <c r="L40" s="17"/>
      <c r="M40" s="375"/>
      <c r="N40" s="17"/>
      <c r="O40" s="17"/>
      <c r="P40" s="17"/>
    </row>
    <row r="41" spans="1:16" ht="15">
      <c r="A41" s="290">
        <v>35</v>
      </c>
      <c r="B41" s="630" t="s">
        <v>690</v>
      </c>
      <c r="C41" s="4">
        <v>578</v>
      </c>
      <c r="D41" s="17">
        <v>600</v>
      </c>
      <c r="E41" s="17"/>
      <c r="F41" s="17"/>
      <c r="G41" s="17">
        <v>1637</v>
      </c>
      <c r="H41" s="17">
        <v>25</v>
      </c>
      <c r="I41" s="17">
        <v>417</v>
      </c>
      <c r="J41" s="375"/>
      <c r="K41" s="17">
        <v>21</v>
      </c>
      <c r="L41" s="17"/>
      <c r="M41" s="375">
        <v>5</v>
      </c>
      <c r="N41" s="17">
        <v>90</v>
      </c>
      <c r="O41" s="17"/>
      <c r="P41" s="17"/>
    </row>
    <row r="42" spans="1:16" ht="15">
      <c r="A42" s="290">
        <v>36</v>
      </c>
      <c r="B42" s="630" t="s">
        <v>1294</v>
      </c>
      <c r="C42" s="5"/>
      <c r="D42" s="26"/>
      <c r="E42" s="26"/>
      <c r="F42" s="26"/>
      <c r="G42" s="26">
        <v>125797</v>
      </c>
      <c r="H42" s="26">
        <v>8584</v>
      </c>
      <c r="I42" s="26">
        <v>9150</v>
      </c>
      <c r="J42" s="639">
        <v>58</v>
      </c>
      <c r="K42" s="26"/>
      <c r="L42" s="26"/>
      <c r="M42" s="639"/>
      <c r="N42" s="26">
        <v>17950</v>
      </c>
      <c r="O42" s="26"/>
      <c r="P42" s="26"/>
    </row>
    <row r="43" spans="1:16" s="415" customFormat="1" ht="15.75">
      <c r="A43" s="384"/>
      <c r="B43" s="640" t="s">
        <v>213</v>
      </c>
      <c r="C43" s="641">
        <v>4253624</v>
      </c>
      <c r="D43" s="642">
        <f>SUM(D7:D42)</f>
        <v>13287</v>
      </c>
      <c r="E43" s="642">
        <f aca="true" t="shared" si="0" ref="E43:P43">SUM(E7:E42)</f>
        <v>107949</v>
      </c>
      <c r="F43" s="642">
        <v>46.72</v>
      </c>
      <c r="G43" s="642">
        <f t="shared" si="0"/>
        <v>797344</v>
      </c>
      <c r="H43" s="642">
        <f t="shared" si="0"/>
        <v>603307</v>
      </c>
      <c r="I43" s="642">
        <f t="shared" si="0"/>
        <v>119634</v>
      </c>
      <c r="J43" s="643">
        <f t="shared" si="0"/>
        <v>2922.11</v>
      </c>
      <c r="K43" s="642">
        <f t="shared" si="0"/>
        <v>7334</v>
      </c>
      <c r="L43" s="642">
        <f t="shared" si="0"/>
        <v>1352</v>
      </c>
      <c r="M43" s="642">
        <f t="shared" si="0"/>
        <v>1072.65</v>
      </c>
      <c r="N43" s="642">
        <f t="shared" si="0"/>
        <v>663501</v>
      </c>
      <c r="O43" s="642">
        <f t="shared" si="0"/>
        <v>5348</v>
      </c>
      <c r="P43" s="642">
        <f t="shared" si="0"/>
        <v>1408</v>
      </c>
    </row>
    <row r="45" ht="15">
      <c r="B45" s="308" t="s">
        <v>1305</v>
      </c>
    </row>
    <row r="46" spans="2:8" ht="15">
      <c r="B46" s="308" t="s">
        <v>1300</v>
      </c>
      <c r="D46" s="308" t="s">
        <v>1302</v>
      </c>
      <c r="H46" s="308" t="s">
        <v>37</v>
      </c>
    </row>
    <row r="47" spans="2:8" ht="15">
      <c r="B47" s="308" t="s">
        <v>1301</v>
      </c>
      <c r="D47" s="308" t="s">
        <v>1303</v>
      </c>
      <c r="H47" s="308" t="s">
        <v>1304</v>
      </c>
    </row>
  </sheetData>
  <sheetProtection/>
  <mergeCells count="10">
    <mergeCell ref="B2:P2"/>
    <mergeCell ref="A4:A5"/>
    <mergeCell ref="B4:B5"/>
    <mergeCell ref="M4:M5"/>
    <mergeCell ref="N4:N5"/>
    <mergeCell ref="O4:P4"/>
    <mergeCell ref="C4:C5"/>
    <mergeCell ref="D4:E4"/>
    <mergeCell ref="G4:J4"/>
    <mergeCell ref="F4:F5"/>
  </mergeCells>
  <printOptions/>
  <pageMargins left="0.17" right="0.17" top="0.17" bottom="0.17" header="0.17" footer="0.17"/>
  <pageSetup horizontalDpi="600" verticalDpi="600" orientation="landscape" scale="84" r:id="rId1"/>
</worksheet>
</file>

<file path=xl/worksheets/sheet45.xml><?xml version="1.0" encoding="utf-8"?>
<worksheet xmlns="http://schemas.openxmlformats.org/spreadsheetml/2006/main" xmlns:r="http://schemas.openxmlformats.org/officeDocument/2006/relationships">
  <dimension ref="A1:U54"/>
  <sheetViews>
    <sheetView view="pageBreakPreview" zoomScale="60" zoomScalePageLayoutView="0" workbookViewId="0" topLeftCell="A1">
      <selection activeCell="A1" sqref="A1:F2"/>
    </sheetView>
  </sheetViews>
  <sheetFormatPr defaultColWidth="9.140625" defaultRowHeight="12.75"/>
  <cols>
    <col min="2" max="2" width="26.28125" style="0" bestFit="1" customWidth="1"/>
    <col min="3" max="3" width="12.57421875" style="0" customWidth="1"/>
    <col min="4" max="4" width="11.8515625" style="0" customWidth="1"/>
    <col min="5" max="5" width="12.140625" style="0" customWidth="1"/>
    <col min="6" max="6" width="13.140625" style="0" customWidth="1"/>
  </cols>
  <sheetData>
    <row r="1" spans="1:6" ht="12.75" customHeight="1">
      <c r="A1" s="1460" t="s">
        <v>150</v>
      </c>
      <c r="B1" s="1460"/>
      <c r="C1" s="1460"/>
      <c r="D1" s="1460"/>
      <c r="E1" s="1460"/>
      <c r="F1" s="1460"/>
    </row>
    <row r="2" spans="1:6" ht="15" customHeight="1">
      <c r="A2" s="1458"/>
      <c r="B2" s="1458"/>
      <c r="C2" s="1458"/>
      <c r="D2" s="1458"/>
      <c r="E2" s="1458"/>
      <c r="F2" s="1458"/>
    </row>
    <row r="3" spans="1:6" ht="12.75">
      <c r="A3" s="1123" t="s">
        <v>804</v>
      </c>
      <c r="B3" s="1236" t="s">
        <v>826</v>
      </c>
      <c r="C3" s="1123" t="s">
        <v>880</v>
      </c>
      <c r="D3" s="1123" t="s">
        <v>1024</v>
      </c>
      <c r="E3" s="1123" t="s">
        <v>1025</v>
      </c>
      <c r="F3" s="1465" t="s">
        <v>1113</v>
      </c>
    </row>
    <row r="4" spans="1:6" ht="38.25" customHeight="1">
      <c r="A4" s="1125"/>
      <c r="B4" s="1238"/>
      <c r="C4" s="1124"/>
      <c r="D4" s="1125"/>
      <c r="E4" s="1125"/>
      <c r="F4" s="1466"/>
    </row>
    <row r="5" spans="1:6" ht="12.75">
      <c r="A5" s="74">
        <v>1</v>
      </c>
      <c r="B5" s="430">
        <v>2</v>
      </c>
      <c r="C5" s="74">
        <v>3</v>
      </c>
      <c r="D5" s="74">
        <v>4</v>
      </c>
      <c r="E5" s="430">
        <v>5</v>
      </c>
      <c r="F5" s="67">
        <v>6</v>
      </c>
    </row>
    <row r="6" spans="1:6" ht="12.75">
      <c r="A6" s="91">
        <v>1</v>
      </c>
      <c r="B6" s="18" t="s">
        <v>214</v>
      </c>
      <c r="C6" s="18">
        <v>1065000</v>
      </c>
      <c r="D6" s="18">
        <v>400857</v>
      </c>
      <c r="E6" s="18">
        <v>18000</v>
      </c>
      <c r="F6" s="4">
        <v>9085</v>
      </c>
    </row>
    <row r="7" spans="1:6" ht="12.75">
      <c r="A7" s="91">
        <v>2</v>
      </c>
      <c r="B7" s="18" t="s">
        <v>215</v>
      </c>
      <c r="C7" s="18">
        <v>7500</v>
      </c>
      <c r="D7" s="18">
        <v>2210</v>
      </c>
      <c r="E7" s="18">
        <v>150</v>
      </c>
      <c r="F7" s="6" t="s">
        <v>784</v>
      </c>
    </row>
    <row r="8" spans="1:6" ht="12.75">
      <c r="A8" s="91">
        <v>3</v>
      </c>
      <c r="B8" s="18" t="s">
        <v>216</v>
      </c>
      <c r="C8" s="18">
        <v>307000</v>
      </c>
      <c r="D8" s="18">
        <v>58667</v>
      </c>
      <c r="E8" s="18">
        <v>50</v>
      </c>
      <c r="F8" s="6" t="s">
        <v>784</v>
      </c>
    </row>
    <row r="9" spans="1:6" ht="12.75">
      <c r="A9" s="91">
        <v>4</v>
      </c>
      <c r="B9" s="18" t="s">
        <v>217</v>
      </c>
      <c r="C9" s="18">
        <v>733000</v>
      </c>
      <c r="D9" s="18">
        <v>124935</v>
      </c>
      <c r="E9" s="18">
        <v>100</v>
      </c>
      <c r="F9" s="6" t="s">
        <v>784</v>
      </c>
    </row>
    <row r="10" spans="1:6" ht="12.75">
      <c r="A10" s="91">
        <v>5</v>
      </c>
      <c r="B10" s="18" t="s">
        <v>241</v>
      </c>
      <c r="C10" s="18">
        <v>8000</v>
      </c>
      <c r="D10" s="18">
        <v>3707</v>
      </c>
      <c r="E10" s="18">
        <v>75</v>
      </c>
      <c r="F10" s="4">
        <v>16</v>
      </c>
    </row>
    <row r="11" spans="1:6" ht="12.75">
      <c r="A11" s="91">
        <v>6</v>
      </c>
      <c r="B11" s="18" t="s">
        <v>825</v>
      </c>
      <c r="C11" s="18">
        <v>554000</v>
      </c>
      <c r="D11" s="18">
        <v>378846</v>
      </c>
      <c r="E11" s="18">
        <v>8000</v>
      </c>
      <c r="F11" s="4">
        <v>4010</v>
      </c>
    </row>
    <row r="12" spans="1:6" ht="12.75">
      <c r="A12" s="91">
        <v>7</v>
      </c>
      <c r="B12" s="18" t="s">
        <v>233</v>
      </c>
      <c r="C12" s="18">
        <v>300000</v>
      </c>
      <c r="D12" s="18">
        <v>49190</v>
      </c>
      <c r="E12" s="18">
        <v>1000</v>
      </c>
      <c r="F12" s="4">
        <v>817</v>
      </c>
    </row>
    <row r="13" spans="1:6" ht="12.75">
      <c r="A13" s="91">
        <v>8</v>
      </c>
      <c r="B13" s="18" t="s">
        <v>234</v>
      </c>
      <c r="C13" s="18">
        <v>125000</v>
      </c>
      <c r="D13" s="18">
        <v>44866</v>
      </c>
      <c r="E13" s="18">
        <v>150</v>
      </c>
      <c r="F13" s="4">
        <v>137</v>
      </c>
    </row>
    <row r="14" spans="1:6" ht="12.75">
      <c r="A14" s="91">
        <v>9</v>
      </c>
      <c r="B14" s="18" t="s">
        <v>235</v>
      </c>
      <c r="C14" s="18">
        <v>128000</v>
      </c>
      <c r="D14" s="18">
        <v>2122</v>
      </c>
      <c r="E14" s="18">
        <v>110</v>
      </c>
      <c r="F14" s="6" t="s">
        <v>784</v>
      </c>
    </row>
    <row r="15" spans="1:6" ht="12.75">
      <c r="A15" s="91">
        <v>10</v>
      </c>
      <c r="B15" s="18" t="s">
        <v>708</v>
      </c>
      <c r="C15" s="18">
        <v>680000</v>
      </c>
      <c r="D15" s="18">
        <v>393236</v>
      </c>
      <c r="E15" s="18">
        <v>4000</v>
      </c>
      <c r="F15" s="4">
        <v>1504</v>
      </c>
    </row>
    <row r="16" spans="1:6" ht="12.75">
      <c r="A16" s="91">
        <v>11</v>
      </c>
      <c r="B16" s="18" t="s">
        <v>687</v>
      </c>
      <c r="C16" s="18">
        <v>150000</v>
      </c>
      <c r="D16" s="18">
        <v>108313</v>
      </c>
      <c r="E16" s="18">
        <v>4500</v>
      </c>
      <c r="F16" s="4">
        <v>2179</v>
      </c>
    </row>
    <row r="17" spans="1:6" ht="12.75">
      <c r="A17" s="91">
        <v>12</v>
      </c>
      <c r="B17" s="18" t="s">
        <v>218</v>
      </c>
      <c r="C17" s="18">
        <v>1491000</v>
      </c>
      <c r="D17" s="18">
        <v>247566</v>
      </c>
      <c r="E17" s="18">
        <v>15000</v>
      </c>
      <c r="F17" s="4">
        <v>4519</v>
      </c>
    </row>
    <row r="18" spans="1:6" ht="12.75">
      <c r="A18" s="91">
        <v>13</v>
      </c>
      <c r="B18" s="18" t="s">
        <v>219</v>
      </c>
      <c r="C18" s="18">
        <v>897000</v>
      </c>
      <c r="D18" s="18">
        <v>719084</v>
      </c>
      <c r="E18" s="18">
        <v>13000</v>
      </c>
      <c r="F18" s="4">
        <v>7493</v>
      </c>
    </row>
    <row r="19" spans="1:6" ht="12.75">
      <c r="A19" s="91">
        <v>14</v>
      </c>
      <c r="B19" s="18" t="s">
        <v>693</v>
      </c>
      <c r="C19" s="18">
        <v>38000</v>
      </c>
      <c r="D19" s="18">
        <v>2128</v>
      </c>
      <c r="E19" s="18">
        <v>100</v>
      </c>
      <c r="F19" s="6" t="s">
        <v>784</v>
      </c>
    </row>
    <row r="20" spans="1:6" ht="12.75">
      <c r="A20" s="91">
        <v>15</v>
      </c>
      <c r="B20" s="18" t="s">
        <v>220</v>
      </c>
      <c r="C20" s="18">
        <v>24000</v>
      </c>
      <c r="D20" s="18">
        <v>4226</v>
      </c>
      <c r="E20" s="18">
        <v>200</v>
      </c>
      <c r="F20" s="4">
        <v>60</v>
      </c>
    </row>
    <row r="21" spans="1:6" ht="12.75">
      <c r="A21" s="91">
        <v>16</v>
      </c>
      <c r="B21" s="18" t="s">
        <v>695</v>
      </c>
      <c r="C21" s="18">
        <v>5000</v>
      </c>
      <c r="D21" s="18">
        <v>3470</v>
      </c>
      <c r="E21" s="18">
        <v>100</v>
      </c>
      <c r="F21" s="4">
        <v>50</v>
      </c>
    </row>
    <row r="22" spans="1:6" ht="12.75">
      <c r="A22" s="91">
        <v>17</v>
      </c>
      <c r="B22" s="18" t="s">
        <v>221</v>
      </c>
      <c r="C22" s="18">
        <v>6700</v>
      </c>
      <c r="D22" s="18">
        <v>2617</v>
      </c>
      <c r="E22" s="18">
        <v>200</v>
      </c>
      <c r="F22" s="6" t="s">
        <v>784</v>
      </c>
    </row>
    <row r="23" spans="1:6" ht="12.75">
      <c r="A23" s="91">
        <v>18</v>
      </c>
      <c r="B23" s="18" t="s">
        <v>222</v>
      </c>
      <c r="C23" s="18">
        <v>605000</v>
      </c>
      <c r="D23" s="18">
        <v>224373</v>
      </c>
      <c r="E23" s="18">
        <v>4000</v>
      </c>
      <c r="F23" s="4">
        <v>1273</v>
      </c>
    </row>
    <row r="24" spans="1:6" ht="12.75">
      <c r="A24" s="91">
        <v>19</v>
      </c>
      <c r="B24" s="18" t="s">
        <v>236</v>
      </c>
      <c r="C24" s="18">
        <v>411000</v>
      </c>
      <c r="D24" s="18">
        <v>80856</v>
      </c>
      <c r="E24" s="18">
        <v>1500</v>
      </c>
      <c r="F24" s="4">
        <v>1370</v>
      </c>
    </row>
    <row r="25" spans="1:6" ht="12.75">
      <c r="A25" s="91">
        <v>20</v>
      </c>
      <c r="B25" s="18" t="s">
        <v>226</v>
      </c>
      <c r="C25" s="18">
        <v>915000</v>
      </c>
      <c r="D25" s="18">
        <v>66941</v>
      </c>
      <c r="E25" s="18">
        <v>25</v>
      </c>
      <c r="F25" s="6" t="s">
        <v>784</v>
      </c>
    </row>
    <row r="26" spans="1:6" ht="12.75">
      <c r="A26" s="91">
        <v>21</v>
      </c>
      <c r="B26" s="18" t="s">
        <v>692</v>
      </c>
      <c r="C26" s="18">
        <v>7300</v>
      </c>
      <c r="D26" s="18">
        <v>5574</v>
      </c>
      <c r="E26" s="18">
        <v>200</v>
      </c>
      <c r="F26" s="4">
        <v>155</v>
      </c>
    </row>
    <row r="27" spans="1:6" ht="12.75">
      <c r="A27" s="91">
        <v>22</v>
      </c>
      <c r="B27" s="18" t="s">
        <v>688</v>
      </c>
      <c r="C27" s="18">
        <v>615000</v>
      </c>
      <c r="D27" s="18">
        <v>210616</v>
      </c>
      <c r="E27" s="18">
        <v>1500</v>
      </c>
      <c r="F27" s="4">
        <v>727</v>
      </c>
    </row>
    <row r="28" spans="1:6" ht="12.75">
      <c r="A28" s="91">
        <v>23</v>
      </c>
      <c r="B28" s="18" t="s">
        <v>694</v>
      </c>
      <c r="C28" s="18">
        <v>28000</v>
      </c>
      <c r="D28" s="18">
        <v>2442</v>
      </c>
      <c r="E28" s="18">
        <v>300</v>
      </c>
      <c r="F28" s="6" t="s">
        <v>784</v>
      </c>
    </row>
    <row r="29" spans="1:6" ht="12.75">
      <c r="A29" s="91">
        <v>24</v>
      </c>
      <c r="B29" s="18" t="s">
        <v>237</v>
      </c>
      <c r="C29" s="18">
        <v>1938000</v>
      </c>
      <c r="D29" s="18">
        <v>407966</v>
      </c>
      <c r="E29" s="18">
        <v>4000</v>
      </c>
      <c r="F29" s="4">
        <v>2259</v>
      </c>
    </row>
    <row r="30" spans="1:6" ht="12.75">
      <c r="A30" s="91">
        <v>25</v>
      </c>
      <c r="B30" s="18" t="s">
        <v>691</v>
      </c>
      <c r="C30" s="18">
        <v>695000</v>
      </c>
      <c r="D30" s="18">
        <v>263587</v>
      </c>
      <c r="E30" s="18">
        <v>8500</v>
      </c>
      <c r="F30" s="4">
        <v>7560</v>
      </c>
    </row>
    <row r="31" spans="1:6" ht="12.75">
      <c r="A31" s="18"/>
      <c r="B31" s="15" t="s">
        <v>850</v>
      </c>
      <c r="C31" s="18"/>
      <c r="D31" s="18"/>
      <c r="E31" s="18"/>
      <c r="F31" s="4"/>
    </row>
    <row r="32" spans="1:6" ht="12.75">
      <c r="A32" s="91">
        <v>26</v>
      </c>
      <c r="B32" s="18" t="s">
        <v>823</v>
      </c>
      <c r="C32" s="18">
        <v>2200</v>
      </c>
      <c r="D32" s="18">
        <v>137</v>
      </c>
      <c r="E32" s="343" t="s">
        <v>784</v>
      </c>
      <c r="F32" s="6" t="s">
        <v>784</v>
      </c>
    </row>
    <row r="33" spans="1:6" ht="12.75">
      <c r="A33" s="91">
        <v>27</v>
      </c>
      <c r="B33" s="18" t="s">
        <v>238</v>
      </c>
      <c r="C33" s="18">
        <v>1400</v>
      </c>
      <c r="D33" s="18">
        <v>97</v>
      </c>
      <c r="E33" s="343" t="s">
        <v>784</v>
      </c>
      <c r="F33" s="6" t="s">
        <v>784</v>
      </c>
    </row>
    <row r="34" spans="1:7" ht="15">
      <c r="A34" s="91">
        <v>28</v>
      </c>
      <c r="B34" s="18" t="s">
        <v>824</v>
      </c>
      <c r="C34" s="18">
        <v>2000</v>
      </c>
      <c r="D34" s="18">
        <v>169</v>
      </c>
      <c r="E34" s="343" t="s">
        <v>784</v>
      </c>
      <c r="F34" s="6" t="s">
        <v>784</v>
      </c>
      <c r="G34" s="413"/>
    </row>
    <row r="35" spans="1:7" ht="15">
      <c r="A35" s="91">
        <v>29</v>
      </c>
      <c r="B35" s="18" t="s">
        <v>239</v>
      </c>
      <c r="C35" s="18">
        <v>12900</v>
      </c>
      <c r="D35" s="18">
        <v>677</v>
      </c>
      <c r="E35" s="343" t="s">
        <v>784</v>
      </c>
      <c r="F35" s="6" t="s">
        <v>784</v>
      </c>
      <c r="G35" s="413"/>
    </row>
    <row r="36" spans="1:6" ht="12.75">
      <c r="A36" s="91">
        <v>30</v>
      </c>
      <c r="B36" s="18" t="s">
        <v>690</v>
      </c>
      <c r="C36" s="18">
        <v>4300</v>
      </c>
      <c r="D36" s="18">
        <v>573</v>
      </c>
      <c r="E36" s="343" t="s">
        <v>784</v>
      </c>
      <c r="F36" s="6" t="s">
        <v>784</v>
      </c>
    </row>
    <row r="37" spans="1:6" ht="12.75">
      <c r="A37" s="91">
        <v>31</v>
      </c>
      <c r="B37" s="18" t="s">
        <v>828</v>
      </c>
      <c r="C37" s="18">
        <v>400000</v>
      </c>
      <c r="D37" s="18">
        <v>18645</v>
      </c>
      <c r="E37" s="18">
        <v>1500</v>
      </c>
      <c r="F37" s="4">
        <v>1406</v>
      </c>
    </row>
    <row r="38" spans="1:6" ht="12.75">
      <c r="A38" s="91">
        <v>32</v>
      </c>
      <c r="B38" s="18" t="s">
        <v>829</v>
      </c>
      <c r="C38" s="18">
        <v>100000</v>
      </c>
      <c r="D38" s="18">
        <v>2083</v>
      </c>
      <c r="E38" s="18">
        <v>200</v>
      </c>
      <c r="F38" s="6" t="s">
        <v>784</v>
      </c>
    </row>
    <row r="39" spans="1:21" ht="12.75">
      <c r="A39" s="91">
        <v>33</v>
      </c>
      <c r="B39" s="18" t="s">
        <v>845</v>
      </c>
      <c r="C39" s="18">
        <v>83000</v>
      </c>
      <c r="D39" s="18">
        <v>6603</v>
      </c>
      <c r="E39" s="18">
        <v>400</v>
      </c>
      <c r="F39" s="4">
        <v>255</v>
      </c>
      <c r="U39" t="s">
        <v>595</v>
      </c>
    </row>
    <row r="40" spans="1:6" ht="12.75">
      <c r="A40" s="91">
        <v>34</v>
      </c>
      <c r="B40" s="18" t="s">
        <v>1023</v>
      </c>
      <c r="C40" s="343" t="s">
        <v>784</v>
      </c>
      <c r="D40" s="343" t="s">
        <v>784</v>
      </c>
      <c r="E40" s="18">
        <v>15000</v>
      </c>
      <c r="F40" s="4">
        <v>7922</v>
      </c>
    </row>
    <row r="41" spans="1:6" ht="12.75">
      <c r="A41" s="18"/>
      <c r="B41" s="18"/>
      <c r="C41" s="4"/>
      <c r="D41" s="16"/>
      <c r="E41" s="18"/>
      <c r="F41" s="4"/>
    </row>
    <row r="42" spans="1:6" ht="12.75">
      <c r="A42" s="25"/>
      <c r="B42" s="431" t="s">
        <v>213</v>
      </c>
      <c r="C42" s="384">
        <v>12339000</v>
      </c>
      <c r="D42" s="384">
        <f>SUM(D6:D41)</f>
        <v>3837379</v>
      </c>
      <c r="E42" s="384">
        <f>SUM(E6:E41)</f>
        <v>101860</v>
      </c>
      <c r="F42" s="23">
        <f>SUM(F6:F41)</f>
        <v>52797</v>
      </c>
    </row>
    <row r="44" spans="1:2" ht="12.75">
      <c r="A44" t="s">
        <v>1026</v>
      </c>
      <c r="B44" s="16"/>
    </row>
    <row r="45" ht="12.75">
      <c r="A45" s="1" t="s">
        <v>851</v>
      </c>
    </row>
    <row r="47" ht="12.75">
      <c r="B47" s="16"/>
    </row>
    <row r="48" ht="12.75">
      <c r="B48" s="16"/>
    </row>
    <row r="49" ht="12.75">
      <c r="B49" s="16"/>
    </row>
    <row r="50" ht="12.75">
      <c r="B50" s="151"/>
    </row>
    <row r="52" ht="12.75">
      <c r="B52" s="16"/>
    </row>
    <row r="53" ht="12.75">
      <c r="B53" s="16"/>
    </row>
    <row r="54" ht="12.75">
      <c r="B54" s="16"/>
    </row>
  </sheetData>
  <sheetProtection/>
  <mergeCells count="7">
    <mergeCell ref="A1:F2"/>
    <mergeCell ref="A3:A4"/>
    <mergeCell ref="B3:B4"/>
    <mergeCell ref="C3:C4"/>
    <mergeCell ref="D3:D4"/>
    <mergeCell ref="E3:E4"/>
    <mergeCell ref="F3:F4"/>
  </mergeCells>
  <printOptions/>
  <pageMargins left="0.75" right="0.75" top="1" bottom="1" header="0.5" footer="0.5"/>
  <pageSetup horizontalDpi="300" verticalDpi="300" orientation="portrait" r:id="rId1"/>
  <headerFooter alignWithMargins="0">
    <oddHeader>&amp;RENERGY</oddHeader>
    <oddFooter>&amp;C125</oddFooter>
  </headerFooter>
</worksheet>
</file>

<file path=xl/worksheets/sheet46.xml><?xml version="1.0" encoding="utf-8"?>
<worksheet xmlns="http://schemas.openxmlformats.org/spreadsheetml/2006/main" xmlns:r="http://schemas.openxmlformats.org/officeDocument/2006/relationships">
  <dimension ref="A1:E40"/>
  <sheetViews>
    <sheetView view="pageBreakPreview" zoomScale="60" zoomScalePageLayoutView="0" workbookViewId="0" topLeftCell="A1">
      <selection activeCell="A2" sqref="A2:D2"/>
    </sheetView>
  </sheetViews>
  <sheetFormatPr defaultColWidth="9.140625" defaultRowHeight="12.75"/>
  <cols>
    <col min="2" max="2" width="30.421875" style="0" customWidth="1"/>
    <col min="3" max="3" width="18.7109375" style="0" customWidth="1"/>
    <col min="4" max="4" width="22.00390625" style="0" customWidth="1"/>
  </cols>
  <sheetData>
    <row r="1" spans="1:5" ht="73.5" customHeight="1">
      <c r="A1" s="1167" t="s">
        <v>207</v>
      </c>
      <c r="B1" s="1167"/>
      <c r="C1" s="1167"/>
      <c r="D1" s="1167"/>
      <c r="E1" s="1167"/>
    </row>
    <row r="2" spans="1:4" ht="30.75" customHeight="1">
      <c r="A2" s="1460" t="s">
        <v>575</v>
      </c>
      <c r="B2" s="1460"/>
      <c r="C2" s="1460"/>
      <c r="D2" s="1460"/>
    </row>
    <row r="3" spans="1:4" ht="15.75">
      <c r="A3" s="459"/>
      <c r="B3" s="459"/>
      <c r="C3" s="459"/>
      <c r="D3" s="459"/>
    </row>
    <row r="4" spans="1:4" ht="14.25">
      <c r="A4" s="1467" t="s">
        <v>1076</v>
      </c>
      <c r="B4" s="1467" t="s">
        <v>826</v>
      </c>
      <c r="C4" s="1468" t="s">
        <v>1077</v>
      </c>
      <c r="D4" s="1468"/>
    </row>
    <row r="5" spans="1:4" ht="14.25">
      <c r="A5" s="1467"/>
      <c r="B5" s="1467"/>
      <c r="C5" s="460" t="s">
        <v>1078</v>
      </c>
      <c r="D5" s="460" t="s">
        <v>1079</v>
      </c>
    </row>
    <row r="6" spans="1:4" ht="18" customHeight="1">
      <c r="A6" s="461">
        <v>1</v>
      </c>
      <c r="B6" s="462" t="s">
        <v>214</v>
      </c>
      <c r="C6" s="463">
        <v>30</v>
      </c>
      <c r="D6" s="463">
        <v>1</v>
      </c>
    </row>
    <row r="7" spans="1:4" ht="17.25" customHeight="1">
      <c r="A7" s="464">
        <v>2</v>
      </c>
      <c r="B7" s="465" t="s">
        <v>215</v>
      </c>
      <c r="C7" s="466">
        <v>6</v>
      </c>
      <c r="D7" s="466">
        <v>1</v>
      </c>
    </row>
    <row r="8" spans="1:4" ht="15">
      <c r="A8" s="464">
        <v>3</v>
      </c>
      <c r="B8" s="465" t="s">
        <v>216</v>
      </c>
      <c r="C8" s="466">
        <v>15</v>
      </c>
      <c r="D8" s="466">
        <v>1</v>
      </c>
    </row>
    <row r="9" spans="1:4" ht="15">
      <c r="A9" s="464">
        <v>4</v>
      </c>
      <c r="B9" s="465" t="s">
        <v>217</v>
      </c>
      <c r="C9" s="466">
        <v>5</v>
      </c>
      <c r="D9" s="466" t="s">
        <v>784</v>
      </c>
    </row>
    <row r="10" spans="1:4" ht="19.5" customHeight="1">
      <c r="A10" s="464">
        <v>5</v>
      </c>
      <c r="B10" s="465" t="s">
        <v>828</v>
      </c>
      <c r="C10" s="466">
        <v>11</v>
      </c>
      <c r="D10" s="466">
        <v>1</v>
      </c>
    </row>
    <row r="11" spans="1:4" ht="15">
      <c r="A11" s="464">
        <v>6</v>
      </c>
      <c r="B11" s="465" t="s">
        <v>239</v>
      </c>
      <c r="C11" s="466">
        <v>9</v>
      </c>
      <c r="D11" s="466">
        <v>1</v>
      </c>
    </row>
    <row r="12" spans="1:4" ht="15">
      <c r="A12" s="464">
        <v>7</v>
      </c>
      <c r="B12" s="465" t="s">
        <v>241</v>
      </c>
      <c r="C12" s="466">
        <v>2</v>
      </c>
      <c r="D12" s="466" t="s">
        <v>784</v>
      </c>
    </row>
    <row r="13" spans="1:4" ht="15">
      <c r="A13" s="464">
        <v>8</v>
      </c>
      <c r="B13" s="465" t="s">
        <v>225</v>
      </c>
      <c r="C13" s="466">
        <v>14</v>
      </c>
      <c r="D13" s="466">
        <v>1</v>
      </c>
    </row>
    <row r="14" spans="1:4" ht="15">
      <c r="A14" s="464">
        <v>9</v>
      </c>
      <c r="B14" s="465" t="s">
        <v>233</v>
      </c>
      <c r="C14" s="466">
        <v>22</v>
      </c>
      <c r="D14" s="466">
        <v>1</v>
      </c>
    </row>
    <row r="15" spans="1:4" ht="17.25" customHeight="1">
      <c r="A15" s="464">
        <v>10</v>
      </c>
      <c r="B15" s="465" t="s">
        <v>234</v>
      </c>
      <c r="C15" s="466">
        <v>12</v>
      </c>
      <c r="D15" s="466" t="s">
        <v>784</v>
      </c>
    </row>
    <row r="16" spans="1:4" ht="18" customHeight="1">
      <c r="A16" s="464">
        <v>11</v>
      </c>
      <c r="B16" s="465" t="s">
        <v>235</v>
      </c>
      <c r="C16" s="466">
        <v>7</v>
      </c>
      <c r="D16" s="466">
        <v>1</v>
      </c>
    </row>
    <row r="17" spans="1:4" ht="12.75" customHeight="1">
      <c r="A17" s="464">
        <v>12</v>
      </c>
      <c r="B17" s="465" t="s">
        <v>829</v>
      </c>
      <c r="C17" s="466">
        <v>15</v>
      </c>
      <c r="D17" s="466">
        <v>1</v>
      </c>
    </row>
    <row r="18" spans="1:4" ht="12" customHeight="1">
      <c r="A18" s="464">
        <v>13</v>
      </c>
      <c r="B18" s="465" t="s">
        <v>708</v>
      </c>
      <c r="C18" s="465">
        <v>26</v>
      </c>
      <c r="D18" s="466">
        <v>1</v>
      </c>
    </row>
    <row r="19" spans="1:4" ht="15">
      <c r="A19" s="464">
        <v>14</v>
      </c>
      <c r="B19" s="465" t="s">
        <v>687</v>
      </c>
      <c r="C19" s="466">
        <v>16</v>
      </c>
      <c r="D19" s="466">
        <v>1</v>
      </c>
    </row>
    <row r="20" spans="1:4" ht="15.75" customHeight="1">
      <c r="A20" s="464">
        <v>15</v>
      </c>
      <c r="B20" s="465" t="s">
        <v>218</v>
      </c>
      <c r="C20" s="466">
        <v>23</v>
      </c>
      <c r="D20" s="466" t="s">
        <v>784</v>
      </c>
    </row>
    <row r="21" spans="1:4" ht="16.5" customHeight="1">
      <c r="A21" s="464">
        <v>16</v>
      </c>
      <c r="B21" s="465" t="s">
        <v>219</v>
      </c>
      <c r="C21" s="466">
        <v>52</v>
      </c>
      <c r="D21" s="466">
        <v>1</v>
      </c>
    </row>
    <row r="22" spans="1:4" ht="15">
      <c r="A22" s="464">
        <v>17</v>
      </c>
      <c r="B22" s="465" t="s">
        <v>693</v>
      </c>
      <c r="C22" s="466">
        <v>10</v>
      </c>
      <c r="D22" s="466" t="s">
        <v>784</v>
      </c>
    </row>
    <row r="23" spans="1:4" ht="14.25" customHeight="1">
      <c r="A23" s="464">
        <v>18</v>
      </c>
      <c r="B23" s="465" t="s">
        <v>220</v>
      </c>
      <c r="C23" s="466">
        <v>7</v>
      </c>
      <c r="D23" s="466">
        <v>1</v>
      </c>
    </row>
    <row r="24" spans="1:4" ht="15">
      <c r="A24" s="464">
        <v>19</v>
      </c>
      <c r="B24" s="465" t="s">
        <v>695</v>
      </c>
      <c r="C24" s="466">
        <v>7</v>
      </c>
      <c r="D24" s="466">
        <v>1</v>
      </c>
    </row>
    <row r="25" spans="1:4" ht="15">
      <c r="A25" s="464">
        <v>20</v>
      </c>
      <c r="B25" s="465" t="s">
        <v>221</v>
      </c>
      <c r="C25" s="466">
        <v>6</v>
      </c>
      <c r="D25" s="466">
        <v>1</v>
      </c>
    </row>
    <row r="26" spans="1:4" ht="15">
      <c r="A26" s="464">
        <v>21</v>
      </c>
      <c r="B26" s="465" t="s">
        <v>222</v>
      </c>
      <c r="C26" s="466">
        <v>9</v>
      </c>
      <c r="D26" s="466">
        <v>1</v>
      </c>
    </row>
    <row r="27" spans="1:4" ht="15">
      <c r="A27" s="464">
        <v>22</v>
      </c>
      <c r="B27" s="465" t="s">
        <v>236</v>
      </c>
      <c r="C27" s="466">
        <v>19</v>
      </c>
      <c r="D27" s="466">
        <v>1</v>
      </c>
    </row>
    <row r="28" spans="1:4" ht="15" customHeight="1">
      <c r="A28" s="464">
        <v>23</v>
      </c>
      <c r="B28" s="465" t="s">
        <v>226</v>
      </c>
      <c r="C28" s="466">
        <v>12</v>
      </c>
      <c r="D28" s="466" t="s">
        <v>784</v>
      </c>
    </row>
    <row r="29" spans="1:4" ht="15">
      <c r="A29" s="464">
        <v>24</v>
      </c>
      <c r="B29" s="465" t="s">
        <v>1080</v>
      </c>
      <c r="C29" s="466">
        <v>5</v>
      </c>
      <c r="D29" s="466" t="s">
        <v>784</v>
      </c>
    </row>
    <row r="30" spans="1:4" ht="14.25" customHeight="1">
      <c r="A30" s="464">
        <v>25</v>
      </c>
      <c r="B30" s="465" t="s">
        <v>688</v>
      </c>
      <c r="C30" s="466">
        <v>45</v>
      </c>
      <c r="D30" s="466">
        <v>1</v>
      </c>
    </row>
    <row r="31" spans="1:4" ht="15">
      <c r="A31" s="464">
        <v>26</v>
      </c>
      <c r="B31" s="465" t="s">
        <v>694</v>
      </c>
      <c r="C31" s="466">
        <v>10</v>
      </c>
      <c r="D31" s="466">
        <v>1</v>
      </c>
    </row>
    <row r="32" spans="1:4" ht="12.75" customHeight="1">
      <c r="A32" s="464">
        <v>27</v>
      </c>
      <c r="B32" s="465" t="s">
        <v>237</v>
      </c>
      <c r="C32" s="466">
        <v>52</v>
      </c>
      <c r="D32" s="466">
        <v>1</v>
      </c>
    </row>
    <row r="33" spans="1:4" ht="13.5" customHeight="1">
      <c r="A33" s="464">
        <v>28</v>
      </c>
      <c r="B33" s="465" t="s">
        <v>1081</v>
      </c>
      <c r="C33" s="466">
        <v>11</v>
      </c>
      <c r="D33" s="466">
        <v>1</v>
      </c>
    </row>
    <row r="34" spans="1:4" ht="13.5" customHeight="1">
      <c r="A34" s="464">
        <v>29</v>
      </c>
      <c r="B34" s="465" t="s">
        <v>691</v>
      </c>
      <c r="C34" s="466">
        <v>8</v>
      </c>
      <c r="D34" s="466">
        <v>1</v>
      </c>
    </row>
    <row r="35" spans="1:4" ht="12" customHeight="1">
      <c r="A35" s="464">
        <v>30</v>
      </c>
      <c r="B35" s="465" t="s">
        <v>1082</v>
      </c>
      <c r="C35" s="466">
        <v>8</v>
      </c>
      <c r="D35" s="466">
        <v>1</v>
      </c>
    </row>
    <row r="36" spans="1:4" ht="12.75" customHeight="1">
      <c r="A36" s="464">
        <v>31</v>
      </c>
      <c r="B36" s="465" t="s">
        <v>1083</v>
      </c>
      <c r="C36" s="466">
        <v>3</v>
      </c>
      <c r="D36" s="466">
        <v>1</v>
      </c>
    </row>
    <row r="37" spans="1:4" ht="15.75" customHeight="1">
      <c r="A37" s="464">
        <v>32</v>
      </c>
      <c r="B37" s="465" t="s">
        <v>690</v>
      </c>
      <c r="C37" s="466">
        <v>2</v>
      </c>
      <c r="D37" s="466">
        <v>1</v>
      </c>
    </row>
    <row r="38" spans="1:4" ht="15">
      <c r="A38" s="467"/>
      <c r="B38" s="468" t="s">
        <v>213</v>
      </c>
      <c r="C38" s="469">
        <v>476</v>
      </c>
      <c r="D38" s="469">
        <v>25</v>
      </c>
    </row>
    <row r="39" spans="1:2" ht="15">
      <c r="A39" s="458"/>
      <c r="B39" s="458"/>
    </row>
    <row r="40" spans="1:5" ht="12.75">
      <c r="A40" s="1459" t="s">
        <v>1195</v>
      </c>
      <c r="B40" s="1459"/>
      <c r="C40" s="1459"/>
      <c r="D40" s="1459"/>
      <c r="E40" s="1459"/>
    </row>
  </sheetData>
  <sheetProtection/>
  <mergeCells count="6">
    <mergeCell ref="A1:E1"/>
    <mergeCell ref="A40:E40"/>
    <mergeCell ref="A2:D2"/>
    <mergeCell ref="A4:A5"/>
    <mergeCell ref="B4:B5"/>
    <mergeCell ref="C4:D4"/>
  </mergeCells>
  <printOptions/>
  <pageMargins left="0.7" right="0.7" top="0.75" bottom="0.75" header="0.3" footer="0.3"/>
  <pageSetup horizontalDpi="600" verticalDpi="600" orientation="portrait" r:id="rId1"/>
  <headerFooter>
    <oddHeader>&amp;RENERGY</oddHeader>
    <oddFooter>&amp;C126</oddFooter>
  </headerFooter>
</worksheet>
</file>

<file path=xl/worksheets/sheet47.xml><?xml version="1.0" encoding="utf-8"?>
<worksheet xmlns="http://schemas.openxmlformats.org/spreadsheetml/2006/main" xmlns:r="http://schemas.openxmlformats.org/officeDocument/2006/relationships">
  <dimension ref="A2:E26"/>
  <sheetViews>
    <sheetView view="pageBreakPreview" zoomScale="60" zoomScalePageLayoutView="0" workbookViewId="0" topLeftCell="A1">
      <selection activeCell="H55" sqref="H55"/>
    </sheetView>
  </sheetViews>
  <sheetFormatPr defaultColWidth="9.140625" defaultRowHeight="12.75"/>
  <cols>
    <col min="2" max="2" width="44.8515625" style="0" customWidth="1"/>
    <col min="3" max="3" width="21.00390625" style="0" customWidth="1"/>
    <col min="4" max="4" width="2.8515625" style="0" customWidth="1"/>
  </cols>
  <sheetData>
    <row r="2" spans="1:3" ht="81.75" customHeight="1">
      <c r="A2" s="1080" t="s">
        <v>208</v>
      </c>
      <c r="B2" s="1080"/>
      <c r="C2" s="1080"/>
    </row>
    <row r="3" spans="1:3" ht="16.5" customHeight="1">
      <c r="A3" s="710"/>
      <c r="B3" s="710"/>
      <c r="C3" s="710"/>
    </row>
    <row r="4" spans="1:4" ht="23.25" customHeight="1">
      <c r="A4" s="1475" t="s">
        <v>574</v>
      </c>
      <c r="B4" s="1475"/>
      <c r="C4" s="1475"/>
      <c r="D4" s="482"/>
    </row>
    <row r="5" ht="3.75" customHeight="1"/>
    <row r="6" spans="1:3" ht="12.75">
      <c r="A6" s="1469" t="s">
        <v>1084</v>
      </c>
      <c r="B6" s="1471" t="s">
        <v>209</v>
      </c>
      <c r="C6" s="1473" t="s">
        <v>1085</v>
      </c>
    </row>
    <row r="7" spans="1:3" ht="12.75">
      <c r="A7" s="1470"/>
      <c r="B7" s="1472"/>
      <c r="C7" s="1474"/>
    </row>
    <row r="8" spans="1:3" ht="15">
      <c r="A8" s="341">
        <v>1</v>
      </c>
      <c r="B8" s="471" t="s">
        <v>214</v>
      </c>
      <c r="C8" s="372">
        <v>40</v>
      </c>
    </row>
    <row r="9" spans="1:3" ht="15.75" customHeight="1">
      <c r="A9" s="9">
        <v>2</v>
      </c>
      <c r="B9" s="472" t="s">
        <v>1086</v>
      </c>
      <c r="C9" s="373">
        <v>4</v>
      </c>
    </row>
    <row r="10" spans="1:3" ht="15">
      <c r="A10" s="9">
        <v>3</v>
      </c>
      <c r="B10" s="472" t="s">
        <v>828</v>
      </c>
      <c r="C10" s="373">
        <v>8</v>
      </c>
    </row>
    <row r="11" spans="1:3" ht="15">
      <c r="A11" s="9">
        <v>4</v>
      </c>
      <c r="B11" s="473" t="s">
        <v>233</v>
      </c>
      <c r="C11" s="373">
        <v>9</v>
      </c>
    </row>
    <row r="12" spans="1:3" ht="15">
      <c r="A12" s="9">
        <v>5</v>
      </c>
      <c r="B12" s="473" t="s">
        <v>234</v>
      </c>
      <c r="C12" s="373">
        <v>2</v>
      </c>
    </row>
    <row r="13" spans="1:3" ht="15">
      <c r="A13" s="9">
        <v>6</v>
      </c>
      <c r="B13" s="473" t="s">
        <v>235</v>
      </c>
      <c r="C13" s="373">
        <v>4</v>
      </c>
    </row>
    <row r="14" spans="1:3" ht="15">
      <c r="A14" s="9">
        <v>7</v>
      </c>
      <c r="B14" s="473" t="s">
        <v>708</v>
      </c>
      <c r="C14" s="373">
        <v>60</v>
      </c>
    </row>
    <row r="15" spans="1:3" ht="15">
      <c r="A15" s="9">
        <v>8</v>
      </c>
      <c r="B15" s="473" t="s">
        <v>218</v>
      </c>
      <c r="C15" s="373">
        <v>31</v>
      </c>
    </row>
    <row r="16" spans="1:3" ht="15">
      <c r="A16" s="9">
        <v>9</v>
      </c>
      <c r="B16" s="473" t="s">
        <v>219</v>
      </c>
      <c r="C16" s="373">
        <v>67</v>
      </c>
    </row>
    <row r="17" spans="1:3" ht="15">
      <c r="A17" s="9">
        <v>10</v>
      </c>
      <c r="B17" s="473" t="s">
        <v>222</v>
      </c>
      <c r="C17" s="373">
        <v>13</v>
      </c>
    </row>
    <row r="18" spans="1:3" ht="15">
      <c r="A18" s="9">
        <v>11</v>
      </c>
      <c r="B18" s="473" t="s">
        <v>690</v>
      </c>
      <c r="C18" s="373">
        <v>5</v>
      </c>
    </row>
    <row r="19" spans="1:3" ht="15">
      <c r="A19" s="9">
        <v>12</v>
      </c>
      <c r="B19" s="473" t="s">
        <v>236</v>
      </c>
      <c r="C19" s="373">
        <v>15</v>
      </c>
    </row>
    <row r="20" spans="1:3" ht="15">
      <c r="A20" s="9">
        <v>13</v>
      </c>
      <c r="B20" s="473" t="s">
        <v>226</v>
      </c>
      <c r="C20" s="373">
        <v>12</v>
      </c>
    </row>
    <row r="21" spans="1:3" ht="15">
      <c r="A21" s="9">
        <v>14</v>
      </c>
      <c r="B21" s="473" t="s">
        <v>688</v>
      </c>
      <c r="C21" s="373">
        <v>123</v>
      </c>
    </row>
    <row r="22" spans="1:3" ht="15">
      <c r="A22" s="9">
        <v>15</v>
      </c>
      <c r="B22" s="473" t="s">
        <v>237</v>
      </c>
      <c r="C22" s="373">
        <v>64</v>
      </c>
    </row>
    <row r="23" spans="1:3" ht="15">
      <c r="A23" s="9">
        <v>16</v>
      </c>
      <c r="B23" s="473" t="s">
        <v>1087</v>
      </c>
      <c r="C23" s="373">
        <v>24</v>
      </c>
    </row>
    <row r="24" spans="1:3" ht="14.25">
      <c r="A24" s="5"/>
      <c r="B24" s="474" t="s">
        <v>213</v>
      </c>
      <c r="C24" s="352">
        <f>SUM(C8:C23)</f>
        <v>481</v>
      </c>
    </row>
    <row r="26" spans="1:5" ht="12.75">
      <c r="A26" t="s">
        <v>1195</v>
      </c>
      <c r="B26" s="470"/>
      <c r="C26" s="470"/>
      <c r="D26" s="470"/>
      <c r="E26" s="470"/>
    </row>
  </sheetData>
  <sheetProtection/>
  <mergeCells count="5">
    <mergeCell ref="A2:C2"/>
    <mergeCell ref="A6:A7"/>
    <mergeCell ref="B6:B7"/>
    <mergeCell ref="C6:C7"/>
    <mergeCell ref="A4:C4"/>
  </mergeCells>
  <printOptions/>
  <pageMargins left="0.7" right="0.7" top="0.75" bottom="0.75" header="0.3" footer="0.3"/>
  <pageSetup horizontalDpi="1200" verticalDpi="1200" orientation="portrait" paperSize="9" r:id="rId1"/>
  <headerFooter>
    <oddHeader>&amp;RENERGY</oddHeader>
    <oddFooter>&amp;C127</oddFooter>
  </headerFooter>
</worksheet>
</file>

<file path=xl/worksheets/sheet48.xml><?xml version="1.0" encoding="utf-8"?>
<worksheet xmlns="http://schemas.openxmlformats.org/spreadsheetml/2006/main" xmlns:r="http://schemas.openxmlformats.org/officeDocument/2006/relationships">
  <dimension ref="A1:F36"/>
  <sheetViews>
    <sheetView view="pageBreakPreview" zoomScale="60" zoomScalePageLayoutView="0" workbookViewId="0" topLeftCell="A1">
      <selection activeCell="M27" sqref="M27"/>
    </sheetView>
  </sheetViews>
  <sheetFormatPr defaultColWidth="9.140625" defaultRowHeight="12.75"/>
  <cols>
    <col min="1" max="1" width="4.8515625" style="0" customWidth="1"/>
    <col min="2" max="2" width="36.28125" style="0" customWidth="1"/>
    <col min="3" max="4" width="20.28125" style="0" customWidth="1"/>
  </cols>
  <sheetData>
    <row r="1" spans="1:4" ht="23.25" customHeight="1">
      <c r="A1" s="1079" t="s">
        <v>451</v>
      </c>
      <c r="B1" s="1079"/>
      <c r="C1" s="1079"/>
      <c r="D1" s="1079"/>
    </row>
    <row r="2" ht="5.25" customHeight="1">
      <c r="A2" s="710"/>
    </row>
    <row r="3" spans="1:4" ht="113.25" customHeight="1">
      <c r="A3" s="1080" t="s">
        <v>0</v>
      </c>
      <c r="B3" s="1080"/>
      <c r="C3" s="1080"/>
      <c r="D3" s="1080"/>
    </row>
    <row r="4" spans="1:4" ht="50.25" customHeight="1">
      <c r="A4" s="1080" t="s">
        <v>1</v>
      </c>
      <c r="B4" s="1080"/>
      <c r="C4" s="1080"/>
      <c r="D4" s="1080"/>
    </row>
    <row r="5" ht="15.75">
      <c r="A5" s="709"/>
    </row>
    <row r="6" spans="1:4" ht="15">
      <c r="A6" s="1121" t="s">
        <v>2</v>
      </c>
      <c r="B6" s="1121"/>
      <c r="C6" s="1121"/>
      <c r="D6" s="1121"/>
    </row>
    <row r="7" ht="12.75">
      <c r="A7" s="1"/>
    </row>
    <row r="8" spans="1:4" s="150" customFormat="1" ht="18.75">
      <c r="A8" s="1123" t="s">
        <v>804</v>
      </c>
      <c r="B8" s="786" t="s">
        <v>293</v>
      </c>
      <c r="C8" s="1477" t="s">
        <v>3</v>
      </c>
      <c r="D8" s="1477"/>
    </row>
    <row r="9" spans="1:4" ht="12.75">
      <c r="A9" s="1476"/>
      <c r="B9" s="331"/>
      <c r="C9" s="67" t="s">
        <v>4</v>
      </c>
      <c r="D9" s="67" t="s">
        <v>5</v>
      </c>
    </row>
    <row r="10" spans="1:4" ht="12.75">
      <c r="A10" s="67">
        <v>1</v>
      </c>
      <c r="B10" s="787">
        <v>2</v>
      </c>
      <c r="C10" s="67">
        <v>3</v>
      </c>
      <c r="D10" s="67">
        <v>4</v>
      </c>
    </row>
    <row r="11" spans="1:4" ht="12.75">
      <c r="A11" s="4"/>
      <c r="B11" s="16"/>
      <c r="C11" s="4"/>
      <c r="D11" s="4"/>
    </row>
    <row r="12" spans="1:4" ht="12.75">
      <c r="A12" s="9">
        <v>1</v>
      </c>
      <c r="B12" t="s">
        <v>6</v>
      </c>
      <c r="C12" s="9">
        <v>75</v>
      </c>
      <c r="D12" s="9">
        <v>70</v>
      </c>
    </row>
    <row r="13" spans="1:4" ht="12.75">
      <c r="A13" s="9"/>
      <c r="C13" s="9"/>
      <c r="D13" s="9"/>
    </row>
    <row r="14" spans="1:4" ht="12.75">
      <c r="A14" s="9">
        <v>2</v>
      </c>
      <c r="B14" t="s">
        <v>7</v>
      </c>
      <c r="C14" s="9">
        <v>65</v>
      </c>
      <c r="D14" s="9">
        <v>55</v>
      </c>
    </row>
    <row r="15" spans="1:4" ht="12.75">
      <c r="A15" s="9"/>
      <c r="C15" s="9"/>
      <c r="D15" s="9"/>
    </row>
    <row r="16" spans="1:4" ht="12.75">
      <c r="A16" s="9">
        <v>3</v>
      </c>
      <c r="B16" t="s">
        <v>8</v>
      </c>
      <c r="C16" s="9">
        <v>55</v>
      </c>
      <c r="D16" s="9">
        <v>45</v>
      </c>
    </row>
    <row r="17" spans="1:4" ht="12.75">
      <c r="A17" s="9"/>
      <c r="C17" s="9"/>
      <c r="D17" s="9"/>
    </row>
    <row r="18" spans="1:4" s="62" customFormat="1" ht="24.75" customHeight="1">
      <c r="A18" s="788">
        <v>4</v>
      </c>
      <c r="B18" s="789" t="s">
        <v>9</v>
      </c>
      <c r="C18" s="788">
        <v>50</v>
      </c>
      <c r="D18" s="788">
        <v>40</v>
      </c>
    </row>
    <row r="19" spans="3:4" ht="12.75">
      <c r="C19" s="86"/>
      <c r="D19" s="86"/>
    </row>
    <row r="20" spans="1:4" ht="12.75">
      <c r="A20" t="s">
        <v>330</v>
      </c>
      <c r="C20" s="86"/>
      <c r="D20" s="86"/>
    </row>
    <row r="21" spans="1:4" ht="12.75">
      <c r="A21" s="1" t="s">
        <v>10</v>
      </c>
      <c r="C21" s="86"/>
      <c r="D21" s="86"/>
    </row>
    <row r="22" spans="1:3" ht="12" customHeight="1">
      <c r="A22" s="146">
        <v>1</v>
      </c>
      <c r="B22" s="1478" t="s">
        <v>11</v>
      </c>
      <c r="C22" s="1478"/>
    </row>
    <row r="23" spans="1:2" ht="12" customHeight="1">
      <c r="A23" s="146">
        <v>2</v>
      </c>
      <c r="B23" t="s">
        <v>12</v>
      </c>
    </row>
    <row r="24" spans="1:2" ht="12" customHeight="1">
      <c r="A24" s="146">
        <v>3</v>
      </c>
      <c r="B24" t="s">
        <v>13</v>
      </c>
    </row>
    <row r="25" spans="1:2" ht="12" customHeight="1">
      <c r="A25" s="146"/>
      <c r="B25" t="s">
        <v>14</v>
      </c>
    </row>
    <row r="26" spans="1:2" ht="12.75">
      <c r="A26" s="146"/>
      <c r="B26" t="s">
        <v>15</v>
      </c>
    </row>
    <row r="27" spans="1:2" ht="12.75">
      <c r="A27" s="790">
        <v>4</v>
      </c>
      <c r="B27" t="s">
        <v>16</v>
      </c>
    </row>
    <row r="28" spans="1:2" ht="12.75">
      <c r="A28" s="585"/>
      <c r="B28" t="s">
        <v>17</v>
      </c>
    </row>
    <row r="30" spans="1:6" ht="25.5">
      <c r="A30" s="791" t="s">
        <v>18</v>
      </c>
      <c r="B30" s="226"/>
      <c r="C30" s="62"/>
      <c r="D30" s="62"/>
      <c r="F30" s="508"/>
    </row>
    <row r="31" spans="1:5" ht="12.75" customHeight="1">
      <c r="A31" s="62"/>
      <c r="B31" s="62" t="s">
        <v>19</v>
      </c>
      <c r="C31" s="62"/>
      <c r="D31" s="62"/>
      <c r="E31" s="62"/>
    </row>
    <row r="32" spans="1:5" ht="16.5" customHeight="1">
      <c r="A32" s="792" t="s">
        <v>20</v>
      </c>
      <c r="B32" s="62"/>
      <c r="C32" s="62"/>
      <c r="D32" s="62"/>
      <c r="E32" s="62"/>
    </row>
    <row r="33" spans="1:5" ht="16.5" customHeight="1">
      <c r="A33" s="792" t="s">
        <v>21</v>
      </c>
      <c r="B33" s="62"/>
      <c r="C33" s="62"/>
      <c r="D33" s="62"/>
      <c r="E33" s="62"/>
    </row>
    <row r="34" spans="1:5" ht="12.75">
      <c r="A34" s="62"/>
      <c r="B34" s="62" t="s">
        <v>22</v>
      </c>
      <c r="C34" s="62"/>
      <c r="D34" s="62"/>
      <c r="E34" s="62"/>
    </row>
    <row r="35" spans="1:5" ht="16.5" customHeight="1">
      <c r="A35" s="792" t="s">
        <v>23</v>
      </c>
      <c r="B35" s="62"/>
      <c r="C35" s="62"/>
      <c r="D35" s="62"/>
      <c r="E35" s="62"/>
    </row>
    <row r="36" ht="12.75">
      <c r="E36" s="62"/>
    </row>
  </sheetData>
  <sheetProtection/>
  <mergeCells count="7">
    <mergeCell ref="A8:A9"/>
    <mergeCell ref="C8:D8"/>
    <mergeCell ref="B22:C22"/>
    <mergeCell ref="A1:D1"/>
    <mergeCell ref="A3:D3"/>
    <mergeCell ref="A4:D4"/>
    <mergeCell ref="A6:D6"/>
  </mergeCells>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I268"/>
  <sheetViews>
    <sheetView view="pageBreakPreview" zoomScale="60" zoomScalePageLayoutView="0" workbookViewId="0" topLeftCell="A92">
      <selection activeCell="H278" sqref="H278"/>
    </sheetView>
  </sheetViews>
  <sheetFormatPr defaultColWidth="9.140625" defaultRowHeight="12.75"/>
  <cols>
    <col min="1" max="1" width="4.8515625" style="0" customWidth="1"/>
    <col min="2" max="2" width="20.140625" style="0" customWidth="1"/>
    <col min="3" max="3" width="6.8515625" style="0" customWidth="1"/>
    <col min="4" max="8" width="12.28125" style="0" customWidth="1"/>
  </cols>
  <sheetData>
    <row r="1" ht="15.75">
      <c r="A1" s="710"/>
    </row>
    <row r="2" spans="1:8" ht="69.75" customHeight="1">
      <c r="A2" s="1080" t="s">
        <v>283</v>
      </c>
      <c r="B2" s="1080"/>
      <c r="C2" s="1080"/>
      <c r="D2" s="1080"/>
      <c r="E2" s="1080"/>
      <c r="F2" s="1080"/>
      <c r="G2" s="1080"/>
      <c r="H2" s="1080"/>
    </row>
    <row r="3" spans="1:9" ht="15">
      <c r="A3" s="1121" t="s">
        <v>284</v>
      </c>
      <c r="B3" s="1121"/>
      <c r="C3" s="1121"/>
      <c r="D3" s="1121"/>
      <c r="E3" s="1121"/>
      <c r="F3" s="1121"/>
      <c r="G3" s="1121"/>
      <c r="H3" s="1121"/>
      <c r="I3" s="763"/>
    </row>
    <row r="4" spans="2:8" ht="12.75">
      <c r="B4" s="1"/>
      <c r="C4" s="1"/>
      <c r="H4" s="66" t="s">
        <v>285</v>
      </c>
    </row>
    <row r="5" spans="1:8" ht="15" customHeight="1">
      <c r="A5" s="1129" t="s">
        <v>804</v>
      </c>
      <c r="B5" s="120" t="s">
        <v>286</v>
      </c>
      <c r="C5" s="118"/>
      <c r="D5" s="90" t="s">
        <v>287</v>
      </c>
      <c r="E5" s="77" t="s">
        <v>1282</v>
      </c>
      <c r="F5" s="90" t="s">
        <v>288</v>
      </c>
      <c r="G5" s="77" t="s">
        <v>289</v>
      </c>
      <c r="H5" s="77" t="s">
        <v>290</v>
      </c>
    </row>
    <row r="6" spans="1:8" ht="15" customHeight="1">
      <c r="A6" s="1305"/>
      <c r="B6" s="748" t="s">
        <v>291</v>
      </c>
      <c r="C6" s="164"/>
      <c r="D6" s="117" t="s">
        <v>292</v>
      </c>
      <c r="E6" s="166" t="s">
        <v>293</v>
      </c>
      <c r="F6" s="117" t="s">
        <v>293</v>
      </c>
      <c r="G6" s="166" t="s">
        <v>293</v>
      </c>
      <c r="H6" s="166" t="s">
        <v>293</v>
      </c>
    </row>
    <row r="7" spans="1:8" ht="12.75">
      <c r="A7" s="67">
        <v>1</v>
      </c>
      <c r="B7" s="74">
        <v>2</v>
      </c>
      <c r="C7" s="352"/>
      <c r="D7" s="333">
        <v>3</v>
      </c>
      <c r="E7" s="67">
        <v>4</v>
      </c>
      <c r="F7" s="333">
        <v>5</v>
      </c>
      <c r="G7" s="67">
        <v>6</v>
      </c>
      <c r="H7" s="67">
        <v>7</v>
      </c>
    </row>
    <row r="8" spans="1:8" ht="12.75">
      <c r="A8" s="9"/>
      <c r="B8" s="18"/>
      <c r="C8" s="17"/>
      <c r="D8" s="16"/>
      <c r="E8" s="9"/>
      <c r="F8" s="86"/>
      <c r="G8" s="9"/>
      <c r="H8" s="9"/>
    </row>
    <row r="9" spans="1:8" ht="12.75">
      <c r="A9" s="9">
        <v>1</v>
      </c>
      <c r="B9" s="18" t="s">
        <v>294</v>
      </c>
      <c r="C9" s="17"/>
      <c r="D9" s="146" t="s">
        <v>295</v>
      </c>
      <c r="E9" s="9">
        <v>78</v>
      </c>
      <c r="F9" s="146">
        <v>82</v>
      </c>
      <c r="G9" s="9">
        <v>79</v>
      </c>
      <c r="H9" s="9">
        <v>79</v>
      </c>
    </row>
    <row r="10" spans="1:8" ht="12.75">
      <c r="A10" s="9"/>
      <c r="B10" s="18"/>
      <c r="C10" s="17"/>
      <c r="D10" s="146" t="s">
        <v>292</v>
      </c>
      <c r="E10" s="9">
        <v>67</v>
      </c>
      <c r="F10" s="146">
        <v>75</v>
      </c>
      <c r="G10" s="9">
        <v>65</v>
      </c>
      <c r="H10" s="9">
        <v>65</v>
      </c>
    </row>
    <row r="11" spans="1:8" ht="12.75">
      <c r="A11" s="9"/>
      <c r="B11" s="18"/>
      <c r="C11" s="17"/>
      <c r="D11" s="146"/>
      <c r="E11" s="9"/>
      <c r="F11" s="146"/>
      <c r="G11" s="9"/>
      <c r="H11" s="9"/>
    </row>
    <row r="12" spans="1:8" ht="12.75">
      <c r="A12" s="9">
        <v>2</v>
      </c>
      <c r="B12" s="18" t="s">
        <v>296</v>
      </c>
      <c r="C12" s="17"/>
      <c r="D12" s="146" t="s">
        <v>295</v>
      </c>
      <c r="E12" s="9">
        <v>76</v>
      </c>
      <c r="F12" s="146">
        <v>75</v>
      </c>
      <c r="G12" s="9">
        <v>70</v>
      </c>
      <c r="H12" s="9">
        <v>66</v>
      </c>
    </row>
    <row r="13" spans="1:8" ht="12.75">
      <c r="A13" s="9"/>
      <c r="B13" s="18"/>
      <c r="C13" s="17"/>
      <c r="D13" s="146" t="s">
        <v>292</v>
      </c>
      <c r="E13" s="9">
        <v>65</v>
      </c>
      <c r="F13" s="146">
        <v>66</v>
      </c>
      <c r="G13" s="9">
        <v>62</v>
      </c>
      <c r="H13" s="9">
        <v>52</v>
      </c>
    </row>
    <row r="14" spans="1:8" ht="12.75">
      <c r="A14" s="9"/>
      <c r="B14" s="18"/>
      <c r="C14" s="17"/>
      <c r="D14" s="146"/>
      <c r="E14" s="9"/>
      <c r="F14" s="146"/>
      <c r="G14" s="9"/>
      <c r="H14" s="9"/>
    </row>
    <row r="15" spans="1:8" ht="12.75">
      <c r="A15" s="9">
        <v>3</v>
      </c>
      <c r="B15" s="16" t="s">
        <v>297</v>
      </c>
      <c r="C15" s="17"/>
      <c r="D15" s="373" t="s">
        <v>295</v>
      </c>
      <c r="E15" s="373">
        <v>71</v>
      </c>
      <c r="F15" s="373">
        <v>78</v>
      </c>
      <c r="G15" s="373">
        <v>66</v>
      </c>
      <c r="H15" s="373">
        <v>63</v>
      </c>
    </row>
    <row r="16" spans="1:8" ht="12.75">
      <c r="A16" s="9"/>
      <c r="B16" s="16"/>
      <c r="C16" s="17"/>
      <c r="D16" s="373" t="s">
        <v>292</v>
      </c>
      <c r="E16" s="373">
        <v>66</v>
      </c>
      <c r="F16" s="373">
        <v>71</v>
      </c>
      <c r="G16" s="373">
        <v>48</v>
      </c>
      <c r="H16" s="373">
        <v>49</v>
      </c>
    </row>
    <row r="17" spans="1:8" ht="12.75">
      <c r="A17" s="9"/>
      <c r="B17" s="16"/>
      <c r="C17" s="17"/>
      <c r="D17" s="373"/>
      <c r="E17" s="373"/>
      <c r="F17" s="373"/>
      <c r="G17" s="373"/>
      <c r="H17" s="373"/>
    </row>
    <row r="18" spans="1:8" ht="12.75">
      <c r="A18" s="512">
        <v>4</v>
      </c>
      <c r="B18" s="57" t="s">
        <v>298</v>
      </c>
      <c r="C18" s="322"/>
      <c r="D18" s="764" t="s">
        <v>295</v>
      </c>
      <c r="E18" s="764">
        <v>78</v>
      </c>
      <c r="F18" s="764">
        <v>76</v>
      </c>
      <c r="G18" s="764">
        <v>67</v>
      </c>
      <c r="H18" s="764">
        <v>67</v>
      </c>
    </row>
    <row r="19" spans="1:8" s="36" customFormat="1" ht="15.75" customHeight="1">
      <c r="A19" s="765"/>
      <c r="B19" s="766"/>
      <c r="C19" s="767"/>
      <c r="D19" s="768" t="s">
        <v>292</v>
      </c>
      <c r="E19" s="768">
        <v>53</v>
      </c>
      <c r="F19" s="768">
        <v>57</v>
      </c>
      <c r="G19" s="768">
        <v>50</v>
      </c>
      <c r="H19" s="769" t="s">
        <v>299</v>
      </c>
    </row>
    <row r="20" spans="1:8" s="36" customFormat="1" ht="15.75" customHeight="1">
      <c r="A20" s="765"/>
      <c r="B20" s="766"/>
      <c r="C20" s="767"/>
      <c r="D20" s="768"/>
      <c r="E20" s="768"/>
      <c r="F20" s="768"/>
      <c r="G20" s="768"/>
      <c r="H20" s="769"/>
    </row>
    <row r="21" spans="1:8" s="36" customFormat="1" ht="15.75" customHeight="1">
      <c r="A21" s="765">
        <v>5</v>
      </c>
      <c r="B21" s="766" t="s">
        <v>300</v>
      </c>
      <c r="C21" s="767"/>
      <c r="D21" s="764" t="s">
        <v>295</v>
      </c>
      <c r="E21" s="768" t="s">
        <v>784</v>
      </c>
      <c r="F21" s="768">
        <v>77</v>
      </c>
      <c r="G21" s="768">
        <v>66</v>
      </c>
      <c r="H21" s="769">
        <v>71</v>
      </c>
    </row>
    <row r="22" spans="1:8" s="36" customFormat="1" ht="15.75" customHeight="1">
      <c r="A22" s="747"/>
      <c r="B22" s="770"/>
      <c r="C22" s="771"/>
      <c r="D22" s="768" t="s">
        <v>292</v>
      </c>
      <c r="E22" s="772" t="s">
        <v>784</v>
      </c>
      <c r="F22" s="772">
        <v>75</v>
      </c>
      <c r="G22" s="772">
        <v>58</v>
      </c>
      <c r="H22" s="773">
        <v>66</v>
      </c>
    </row>
    <row r="23" spans="1:8" s="36" customFormat="1" ht="15.75" customHeight="1">
      <c r="A23" s="747"/>
      <c r="B23" s="770"/>
      <c r="C23" s="771"/>
      <c r="D23" s="768"/>
      <c r="E23" s="772"/>
      <c r="F23" s="772"/>
      <c r="G23" s="772"/>
      <c r="H23" s="773"/>
    </row>
    <row r="24" spans="1:8" s="36" customFormat="1" ht="15.75" customHeight="1">
      <c r="A24" s="747">
        <v>6</v>
      </c>
      <c r="B24" s="770" t="s">
        <v>301</v>
      </c>
      <c r="C24" s="771"/>
      <c r="D24" s="764" t="s">
        <v>295</v>
      </c>
      <c r="E24" s="772" t="s">
        <v>784</v>
      </c>
      <c r="F24" s="772">
        <v>79</v>
      </c>
      <c r="G24" s="772">
        <v>75</v>
      </c>
      <c r="H24" s="773">
        <v>75</v>
      </c>
    </row>
    <row r="25" spans="1:8" ht="12.75">
      <c r="A25" s="5"/>
      <c r="B25" s="2"/>
      <c r="C25" s="26"/>
      <c r="D25" s="774" t="s">
        <v>292</v>
      </c>
      <c r="E25" s="775" t="s">
        <v>784</v>
      </c>
      <c r="F25" s="774">
        <v>78</v>
      </c>
      <c r="G25" s="774">
        <v>72</v>
      </c>
      <c r="H25" s="774">
        <v>66</v>
      </c>
    </row>
    <row r="26" ht="12.75">
      <c r="A26" t="s">
        <v>302</v>
      </c>
    </row>
    <row r="27" ht="12.75">
      <c r="A27" t="s">
        <v>303</v>
      </c>
    </row>
    <row r="28" ht="7.5" customHeight="1"/>
    <row r="31" spans="1:9" ht="15.75">
      <c r="A31" s="1271" t="s">
        <v>304</v>
      </c>
      <c r="B31" s="1271"/>
      <c r="C31" s="1271"/>
      <c r="D31" s="1271"/>
      <c r="E31" s="1271"/>
      <c r="F31" s="1271"/>
      <c r="G31" s="1271"/>
      <c r="H31" s="1271"/>
      <c r="I31" s="776"/>
    </row>
    <row r="32" spans="1:8" ht="15">
      <c r="A32" s="1483" t="s">
        <v>305</v>
      </c>
      <c r="B32" s="1484"/>
      <c r="C32" s="1484"/>
      <c r="D32" s="1484"/>
      <c r="E32" s="1484"/>
      <c r="F32" s="1484"/>
      <c r="G32" s="1484"/>
      <c r="H32" s="1485"/>
    </row>
    <row r="33" spans="1:8" ht="6" customHeight="1">
      <c r="A33" s="342"/>
      <c r="B33" s="777"/>
      <c r="C33" s="777"/>
      <c r="D33" s="38"/>
      <c r="E33" s="30"/>
      <c r="F33" s="38"/>
      <c r="G33" s="38"/>
      <c r="H33" s="30"/>
    </row>
    <row r="34" spans="1:8" ht="12.75">
      <c r="A34" s="18"/>
      <c r="B34" s="84" t="s">
        <v>306</v>
      </c>
      <c r="C34" s="84"/>
      <c r="D34" s="84"/>
      <c r="E34" s="778"/>
      <c r="F34" s="21" t="s">
        <v>307</v>
      </c>
      <c r="G34" s="16"/>
      <c r="H34" s="17"/>
    </row>
    <row r="35" spans="1:8" ht="12.75">
      <c r="A35" s="18"/>
      <c r="B35" s="16" t="s">
        <v>308</v>
      </c>
      <c r="C35" s="16"/>
      <c r="D35" s="16"/>
      <c r="E35" s="17"/>
      <c r="F35" s="16" t="s">
        <v>309</v>
      </c>
      <c r="G35" s="16"/>
      <c r="H35" s="17"/>
    </row>
    <row r="36" spans="1:8" ht="12.75">
      <c r="A36" s="18"/>
      <c r="B36" s="16" t="s">
        <v>310</v>
      </c>
      <c r="C36" s="16"/>
      <c r="D36" s="16"/>
      <c r="E36" s="17"/>
      <c r="F36" s="16" t="s">
        <v>311</v>
      </c>
      <c r="G36" s="16"/>
      <c r="H36" s="17"/>
    </row>
    <row r="37" spans="1:8" ht="12.75">
      <c r="A37" s="18"/>
      <c r="B37" s="16" t="s">
        <v>312</v>
      </c>
      <c r="C37" s="16"/>
      <c r="D37" s="16"/>
      <c r="E37" s="17"/>
      <c r="F37" s="16" t="s">
        <v>313</v>
      </c>
      <c r="G37" s="16"/>
      <c r="H37" s="17"/>
    </row>
    <row r="38" spans="1:8" ht="12.75">
      <c r="A38" s="18"/>
      <c r="B38" s="16"/>
      <c r="C38" s="16"/>
      <c r="D38" s="16"/>
      <c r="E38" s="17"/>
      <c r="F38" s="16" t="s">
        <v>314</v>
      </c>
      <c r="G38" s="16"/>
      <c r="H38" s="17"/>
    </row>
    <row r="39" spans="1:8" ht="12.75">
      <c r="A39" s="25"/>
      <c r="B39" s="2"/>
      <c r="C39" s="2"/>
      <c r="D39" s="2"/>
      <c r="E39" s="26"/>
      <c r="F39" s="2"/>
      <c r="G39" s="2"/>
      <c r="H39" s="26"/>
    </row>
    <row r="40" spans="1:8" ht="15">
      <c r="A40" s="1483" t="s">
        <v>315</v>
      </c>
      <c r="B40" s="1484"/>
      <c r="C40" s="1484"/>
      <c r="D40" s="1484"/>
      <c r="E40" s="1484"/>
      <c r="F40" s="1484"/>
      <c r="G40" s="1484"/>
      <c r="H40" s="1485"/>
    </row>
    <row r="41" spans="1:8" ht="9" customHeight="1">
      <c r="A41" s="342"/>
      <c r="B41" s="779"/>
      <c r="C41" s="779"/>
      <c r="D41" s="38"/>
      <c r="E41" s="30"/>
      <c r="F41" s="779"/>
      <c r="G41" s="38"/>
      <c r="H41" s="30"/>
    </row>
    <row r="42" spans="1:8" ht="12.75">
      <c r="A42" s="18"/>
      <c r="B42" s="21" t="s">
        <v>316</v>
      </c>
      <c r="C42" s="21"/>
      <c r="D42" s="16"/>
      <c r="E42" s="17"/>
      <c r="F42" s="21" t="s">
        <v>317</v>
      </c>
      <c r="G42" s="16"/>
      <c r="H42" s="17"/>
    </row>
    <row r="43" spans="1:8" ht="12.75">
      <c r="A43" s="18"/>
      <c r="B43" s="16" t="s">
        <v>318</v>
      </c>
      <c r="C43" s="16"/>
      <c r="D43" s="16"/>
      <c r="E43" s="17"/>
      <c r="F43" s="16" t="s">
        <v>319</v>
      </c>
      <c r="G43" s="16"/>
      <c r="H43" s="17"/>
    </row>
    <row r="44" spans="1:8" ht="12.75">
      <c r="A44" s="18"/>
      <c r="B44" s="16" t="s">
        <v>320</v>
      </c>
      <c r="C44" s="16"/>
      <c r="D44" s="16"/>
      <c r="E44" s="17"/>
      <c r="F44" s="16" t="s">
        <v>321</v>
      </c>
      <c r="G44" s="16"/>
      <c r="H44" s="17"/>
    </row>
    <row r="45" spans="1:8" ht="12.75">
      <c r="A45" s="18"/>
      <c r="B45" s="16" t="s">
        <v>322</v>
      </c>
      <c r="C45" s="16"/>
      <c r="D45" s="16"/>
      <c r="E45" s="17"/>
      <c r="F45" s="16" t="s">
        <v>323</v>
      </c>
      <c r="G45" s="16"/>
      <c r="H45" s="17"/>
    </row>
    <row r="46" spans="1:8" ht="12.75">
      <c r="A46" s="18"/>
      <c r="B46" s="16" t="s">
        <v>324</v>
      </c>
      <c r="C46" s="16"/>
      <c r="D46" s="16"/>
      <c r="E46" s="17"/>
      <c r="F46" s="16" t="s">
        <v>325</v>
      </c>
      <c r="G46" s="16"/>
      <c r="H46" s="17"/>
    </row>
    <row r="47" spans="1:8" ht="12.75">
      <c r="A47" s="25"/>
      <c r="B47" s="2"/>
      <c r="C47" s="2"/>
      <c r="D47" s="2"/>
      <c r="E47" s="26"/>
      <c r="F47" s="2"/>
      <c r="G47" s="2"/>
      <c r="H47" s="26"/>
    </row>
    <row r="48" spans="2:7" ht="12.75">
      <c r="B48" s="16"/>
      <c r="C48" s="16"/>
      <c r="D48" s="16"/>
      <c r="E48" s="16"/>
      <c r="F48" s="16"/>
      <c r="G48" s="16"/>
    </row>
    <row r="49" spans="1:7" ht="12.75">
      <c r="A49" s="16" t="s">
        <v>326</v>
      </c>
      <c r="C49" s="16"/>
      <c r="D49" s="16"/>
      <c r="E49" s="16"/>
      <c r="F49" s="16"/>
      <c r="G49" s="16"/>
    </row>
    <row r="50" ht="12.75">
      <c r="A50" t="s">
        <v>885</v>
      </c>
    </row>
    <row r="58" spans="1:8" ht="22.5" customHeight="1">
      <c r="A58" s="1079" t="s">
        <v>327</v>
      </c>
      <c r="B58" s="1079"/>
      <c r="C58" s="1079"/>
      <c r="D58" s="1079"/>
      <c r="E58" s="1079"/>
      <c r="F58" s="1079"/>
      <c r="G58" s="1079"/>
      <c r="H58" s="1079"/>
    </row>
    <row r="59" spans="1:2" ht="15.75">
      <c r="A59" s="709"/>
      <c r="B59" s="62"/>
    </row>
    <row r="60" spans="1:8" ht="119.25" customHeight="1">
      <c r="A60" s="1080" t="s">
        <v>328</v>
      </c>
      <c r="B60" s="1080"/>
      <c r="C60" s="1080"/>
      <c r="D60" s="1080"/>
      <c r="E60" s="1080"/>
      <c r="F60" s="1080"/>
      <c r="G60" s="1080"/>
      <c r="H60" s="1080"/>
    </row>
    <row r="61" spans="1:2" ht="2.25" customHeight="1">
      <c r="A61" s="709"/>
      <c r="B61" s="62"/>
    </row>
    <row r="62" spans="1:8" ht="180.75" customHeight="1">
      <c r="A62" s="1080" t="s">
        <v>329</v>
      </c>
      <c r="B62" s="1080"/>
      <c r="C62" s="1080"/>
      <c r="D62" s="1080"/>
      <c r="E62" s="1080"/>
      <c r="F62" s="1080"/>
      <c r="G62" s="1080"/>
      <c r="H62" s="1080"/>
    </row>
    <row r="63" spans="1:8" ht="180.75" customHeight="1">
      <c r="A63" s="710"/>
      <c r="B63" s="710"/>
      <c r="C63" s="710"/>
      <c r="D63" s="710"/>
      <c r="E63" s="710"/>
      <c r="F63" s="710"/>
      <c r="G63" s="710"/>
      <c r="H63" s="710"/>
    </row>
    <row r="64" spans="1:8" ht="180.75" customHeight="1">
      <c r="A64" s="710"/>
      <c r="B64" s="710"/>
      <c r="C64" s="710"/>
      <c r="D64" s="710"/>
      <c r="E64" s="710"/>
      <c r="F64" s="710"/>
      <c r="G64" s="710"/>
      <c r="H64" s="710"/>
    </row>
    <row r="65" spans="1:8" ht="21.75" customHeight="1">
      <c r="A65" s="1080" t="s">
        <v>330</v>
      </c>
      <c r="B65" s="1080"/>
      <c r="C65" s="1080"/>
      <c r="D65" s="1080"/>
      <c r="E65" s="1080"/>
      <c r="F65" s="1080"/>
      <c r="G65" s="1080"/>
      <c r="H65" s="1080"/>
    </row>
    <row r="66" spans="1:2" ht="15.75">
      <c r="A66" s="710"/>
      <c r="B66" s="62"/>
    </row>
    <row r="67" spans="1:8" ht="66" customHeight="1">
      <c r="A67" s="720" t="s">
        <v>331</v>
      </c>
      <c r="B67" s="1175" t="s">
        <v>332</v>
      </c>
      <c r="C67" s="1175"/>
      <c r="D67" s="1175"/>
      <c r="E67" s="1175"/>
      <c r="F67" s="1175"/>
      <c r="G67" s="1175"/>
      <c r="H67" s="1175"/>
    </row>
    <row r="68" spans="1:8" ht="27" customHeight="1">
      <c r="A68" s="1118" t="s">
        <v>333</v>
      </c>
      <c r="B68" s="1118"/>
      <c r="C68" s="1118"/>
      <c r="D68" s="1118"/>
      <c r="E68" s="1118"/>
      <c r="F68" s="1118"/>
      <c r="G68" s="1118"/>
      <c r="H68" s="1118"/>
    </row>
    <row r="69" spans="1:8" ht="34.5" customHeight="1">
      <c r="A69" s="1118" t="s">
        <v>334</v>
      </c>
      <c r="B69" s="1118"/>
      <c r="C69" s="1118"/>
      <c r="D69" s="1118"/>
      <c r="E69" s="1118"/>
      <c r="F69" s="1118"/>
      <c r="G69" s="1118"/>
      <c r="H69" s="1118"/>
    </row>
    <row r="70" spans="1:8" ht="21.75" customHeight="1">
      <c r="A70" s="1118" t="s">
        <v>335</v>
      </c>
      <c r="B70" s="1118"/>
      <c r="C70" s="1118"/>
      <c r="D70" s="1118"/>
      <c r="E70" s="1118"/>
      <c r="F70" s="1118"/>
      <c r="G70" s="1118"/>
      <c r="H70" s="1118"/>
    </row>
    <row r="71" spans="1:8" ht="26.25" customHeight="1">
      <c r="A71" s="1118" t="s">
        <v>336</v>
      </c>
      <c r="B71" s="1118"/>
      <c r="C71" s="1118"/>
      <c r="D71" s="1118"/>
      <c r="E71" s="1118"/>
      <c r="F71" s="1118"/>
      <c r="G71" s="1118"/>
      <c r="H71" s="1118"/>
    </row>
    <row r="72" spans="1:8" ht="22.5" customHeight="1">
      <c r="A72" s="1482" t="s">
        <v>337</v>
      </c>
      <c r="B72" s="1482"/>
      <c r="C72" s="1482"/>
      <c r="D72" s="1482"/>
      <c r="E72" s="1482"/>
      <c r="F72" s="1482"/>
      <c r="G72" s="1482"/>
      <c r="H72" s="1482"/>
    </row>
    <row r="73" spans="1:2" ht="15.75">
      <c r="A73" s="780"/>
      <c r="B73" s="62"/>
    </row>
    <row r="74" spans="1:8" ht="210.75" customHeight="1">
      <c r="A74" s="1080" t="s">
        <v>338</v>
      </c>
      <c r="B74" s="1080"/>
      <c r="C74" s="1080"/>
      <c r="D74" s="1080"/>
      <c r="E74" s="1080"/>
      <c r="F74" s="1080"/>
      <c r="G74" s="1080"/>
      <c r="H74" s="1080"/>
    </row>
    <row r="75" spans="1:2" ht="15.75">
      <c r="A75" s="710"/>
      <c r="B75" s="62"/>
    </row>
    <row r="76" spans="1:8" ht="59.25" customHeight="1">
      <c r="A76" s="1080" t="s">
        <v>163</v>
      </c>
      <c r="B76" s="1080"/>
      <c r="C76" s="1080"/>
      <c r="D76" s="1080"/>
      <c r="E76" s="1080"/>
      <c r="F76" s="1080"/>
      <c r="G76" s="1080"/>
      <c r="H76" s="1080"/>
    </row>
    <row r="77" spans="1:2" ht="15.75">
      <c r="A77" s="780"/>
      <c r="B77" s="62"/>
    </row>
    <row r="78" spans="1:2" ht="15.75">
      <c r="A78" s="780"/>
      <c r="B78" s="62"/>
    </row>
    <row r="79" spans="1:8" ht="24" customHeight="1">
      <c r="A79" s="1167" t="s">
        <v>339</v>
      </c>
      <c r="B79" s="1167"/>
      <c r="C79" s="1167"/>
      <c r="D79" s="1167"/>
      <c r="E79" s="1167"/>
      <c r="F79" s="1167"/>
      <c r="G79" s="1167"/>
      <c r="H79" s="1167"/>
    </row>
    <row r="80" spans="1:8" ht="42" customHeight="1">
      <c r="A80" s="1080" t="s">
        <v>340</v>
      </c>
      <c r="B80" s="1080"/>
      <c r="C80" s="1080"/>
      <c r="D80" s="1080"/>
      <c r="E80" s="1080"/>
      <c r="F80" s="1080"/>
      <c r="G80" s="1080"/>
      <c r="H80" s="1080"/>
    </row>
    <row r="81" spans="1:2" ht="15.75">
      <c r="A81" s="709"/>
      <c r="B81" s="62"/>
    </row>
    <row r="82" spans="1:8" ht="20.25" customHeight="1">
      <c r="A82" s="1482" t="s">
        <v>341</v>
      </c>
      <c r="B82" s="1482"/>
      <c r="C82" s="1482"/>
      <c r="D82" s="1482"/>
      <c r="E82" s="1482"/>
      <c r="F82" s="1482"/>
      <c r="G82" s="1482"/>
      <c r="H82" s="1482"/>
    </row>
    <row r="83" spans="1:2" ht="15.75">
      <c r="A83" s="709"/>
      <c r="B83" s="62"/>
    </row>
    <row r="84" spans="1:8" ht="31.5" customHeight="1">
      <c r="A84" s="709" t="s">
        <v>342</v>
      </c>
      <c r="B84" s="1167" t="s">
        <v>343</v>
      </c>
      <c r="C84" s="1167"/>
      <c r="D84" s="1167"/>
      <c r="E84" s="1167"/>
      <c r="F84" s="1167"/>
      <c r="G84" s="1167"/>
      <c r="H84" s="1167"/>
    </row>
    <row r="85" spans="1:2" ht="15.75">
      <c r="A85" s="709"/>
      <c r="B85" s="62"/>
    </row>
    <row r="86" spans="1:8" ht="21" customHeight="1">
      <c r="A86" s="1080" t="s">
        <v>344</v>
      </c>
      <c r="B86" s="1080"/>
      <c r="C86" s="1080"/>
      <c r="D86" s="1080"/>
      <c r="E86" s="1080"/>
      <c r="F86" s="1080"/>
      <c r="G86" s="1080"/>
      <c r="H86" s="1080"/>
    </row>
    <row r="87" spans="1:2" ht="15.75">
      <c r="A87" s="710"/>
      <c r="B87" s="62"/>
    </row>
    <row r="88" spans="1:8" ht="21" customHeight="1">
      <c r="A88" s="1080" t="s">
        <v>345</v>
      </c>
      <c r="B88" s="1080"/>
      <c r="C88" s="1080"/>
      <c r="D88" s="1080"/>
      <c r="E88" s="1080"/>
      <c r="F88" s="1080"/>
      <c r="G88" s="1080"/>
      <c r="H88" s="1080"/>
    </row>
    <row r="89" spans="1:2" ht="15.75">
      <c r="A89" s="710"/>
      <c r="B89" s="62"/>
    </row>
    <row r="90" spans="1:8" ht="21" customHeight="1">
      <c r="A90" s="1080" t="s">
        <v>346</v>
      </c>
      <c r="B90" s="1080"/>
      <c r="C90" s="1080"/>
      <c r="D90" s="1080"/>
      <c r="E90" s="1080"/>
      <c r="F90" s="1080"/>
      <c r="G90" s="1080"/>
      <c r="H90" s="1080"/>
    </row>
    <row r="91" spans="1:2" ht="15.75">
      <c r="A91" s="710"/>
      <c r="B91" s="62"/>
    </row>
    <row r="92" spans="1:8" ht="23.25" customHeight="1">
      <c r="A92" s="1080" t="s">
        <v>347</v>
      </c>
      <c r="B92" s="1080"/>
      <c r="C92" s="1080"/>
      <c r="D92" s="1080"/>
      <c r="E92" s="1080"/>
      <c r="F92" s="1080"/>
      <c r="G92" s="1080"/>
      <c r="H92" s="1080"/>
    </row>
    <row r="93" spans="1:2" ht="15.75">
      <c r="A93" s="710"/>
      <c r="B93" s="62"/>
    </row>
    <row r="94" spans="1:8" ht="27.75" customHeight="1">
      <c r="A94" s="1080" t="s">
        <v>348</v>
      </c>
      <c r="B94" s="1080"/>
      <c r="C94" s="1080"/>
      <c r="D94" s="1080"/>
      <c r="E94" s="1080"/>
      <c r="F94" s="1080"/>
      <c r="G94" s="1080"/>
      <c r="H94" s="1080"/>
    </row>
    <row r="95" spans="1:2" ht="15.75">
      <c r="A95" s="710"/>
      <c r="B95" s="62"/>
    </row>
    <row r="96" spans="1:8" ht="19.5" customHeight="1">
      <c r="A96" s="1080" t="s">
        <v>349</v>
      </c>
      <c r="B96" s="1080"/>
      <c r="C96" s="1080"/>
      <c r="D96" s="1080"/>
      <c r="E96" s="1080"/>
      <c r="F96" s="1080"/>
      <c r="G96" s="1080"/>
      <c r="H96" s="1080"/>
    </row>
    <row r="97" spans="1:2" ht="15.75">
      <c r="A97" s="710"/>
      <c r="B97" s="62"/>
    </row>
    <row r="98" spans="1:8" ht="19.5" customHeight="1">
      <c r="A98" s="1080" t="s">
        <v>350</v>
      </c>
      <c r="B98" s="1080"/>
      <c r="C98" s="1080"/>
      <c r="D98" s="1080"/>
      <c r="E98" s="1080"/>
      <c r="F98" s="1080"/>
      <c r="G98" s="1080"/>
      <c r="H98" s="1080"/>
    </row>
    <row r="99" spans="1:2" ht="15.75">
      <c r="A99" s="710"/>
      <c r="B99" s="62"/>
    </row>
    <row r="100" spans="1:8" ht="29.25" customHeight="1">
      <c r="A100" s="1080" t="s">
        <v>351</v>
      </c>
      <c r="B100" s="1080"/>
      <c r="C100" s="1080"/>
      <c r="D100" s="1080"/>
      <c r="E100" s="1080"/>
      <c r="F100" s="1080"/>
      <c r="G100" s="1080"/>
      <c r="H100" s="1080"/>
    </row>
    <row r="101" spans="1:2" ht="15.75">
      <c r="A101" s="710"/>
      <c r="B101" s="62"/>
    </row>
    <row r="102" spans="1:8" ht="31.5" customHeight="1">
      <c r="A102" s="709"/>
      <c r="B102" s="1167" t="s">
        <v>352</v>
      </c>
      <c r="C102" s="1167"/>
      <c r="D102" s="1167"/>
      <c r="E102" s="1167"/>
      <c r="F102" s="1167"/>
      <c r="G102" s="1167"/>
      <c r="H102" s="1167"/>
    </row>
    <row r="103" spans="1:2" ht="15.75">
      <c r="A103" s="709"/>
      <c r="B103" s="62"/>
    </row>
    <row r="104" spans="1:8" ht="48" customHeight="1">
      <c r="A104" s="720" t="s">
        <v>353</v>
      </c>
      <c r="B104" s="1175" t="s">
        <v>354</v>
      </c>
      <c r="C104" s="1175"/>
      <c r="D104" s="1175"/>
      <c r="E104" s="1175"/>
      <c r="F104" s="1175"/>
      <c r="G104" s="1175"/>
      <c r="H104" s="1175"/>
    </row>
    <row r="105" spans="1:2" ht="15.75">
      <c r="A105" s="710"/>
      <c r="B105" s="62"/>
    </row>
    <row r="106" spans="1:8" ht="21" customHeight="1">
      <c r="A106" s="1481" t="s">
        <v>355</v>
      </c>
      <c r="B106" s="1481"/>
      <c r="C106" s="1481"/>
      <c r="D106" s="1481"/>
      <c r="E106" s="1481"/>
      <c r="F106" s="1481"/>
      <c r="G106" s="1481"/>
      <c r="H106" s="1481"/>
    </row>
    <row r="107" spans="1:8" ht="36.75" customHeight="1">
      <c r="A107" s="1481" t="s">
        <v>356</v>
      </c>
      <c r="B107" s="1481"/>
      <c r="C107" s="1481"/>
      <c r="D107" s="1481"/>
      <c r="E107" s="1481"/>
      <c r="F107" s="1481"/>
      <c r="G107" s="1481"/>
      <c r="H107" s="1481"/>
    </row>
    <row r="108" spans="1:8" ht="29.25" customHeight="1">
      <c r="A108" s="1481" t="s">
        <v>357</v>
      </c>
      <c r="B108" s="1481"/>
      <c r="C108" s="1481"/>
      <c r="D108" s="1481"/>
      <c r="E108" s="1481"/>
      <c r="F108" s="1481"/>
      <c r="G108" s="1481"/>
      <c r="H108" s="1481"/>
    </row>
    <row r="109" spans="1:8" ht="25.5" customHeight="1">
      <c r="A109" s="1481" t="s">
        <v>358</v>
      </c>
      <c r="B109" s="1481"/>
      <c r="C109" s="1481"/>
      <c r="D109" s="1481"/>
      <c r="E109" s="1481"/>
      <c r="F109" s="1481"/>
      <c r="G109" s="1481"/>
      <c r="H109" s="1481"/>
    </row>
    <row r="110" spans="1:8" ht="22.5" customHeight="1">
      <c r="A110" s="1481" t="s">
        <v>359</v>
      </c>
      <c r="B110" s="1481"/>
      <c r="C110" s="1481"/>
      <c r="D110" s="1481"/>
      <c r="E110" s="1481"/>
      <c r="F110" s="1481"/>
      <c r="G110" s="1481"/>
      <c r="H110" s="1481"/>
    </row>
    <row r="111" spans="1:2" ht="15.75">
      <c r="A111" s="710"/>
      <c r="B111" s="62"/>
    </row>
    <row r="112" spans="1:8" ht="24" customHeight="1">
      <c r="A112" s="710" t="s">
        <v>360</v>
      </c>
      <c r="B112" s="1080" t="s">
        <v>361</v>
      </c>
      <c r="C112" s="1080"/>
      <c r="D112" s="1080"/>
      <c r="E112" s="1080"/>
      <c r="F112" s="1080"/>
      <c r="G112" s="1080"/>
      <c r="H112" s="1080"/>
    </row>
    <row r="113" spans="1:2" ht="15.75">
      <c r="A113" s="710"/>
      <c r="B113" s="62"/>
    </row>
    <row r="114" spans="1:8" ht="24" customHeight="1">
      <c r="A114" s="710" t="s">
        <v>362</v>
      </c>
      <c r="B114" s="1080" t="s">
        <v>363</v>
      </c>
      <c r="C114" s="1080"/>
      <c r="D114" s="1080"/>
      <c r="E114" s="1080"/>
      <c r="F114" s="1080"/>
      <c r="G114" s="1080"/>
      <c r="H114" s="1080"/>
    </row>
    <row r="115" spans="1:2" ht="15.75">
      <c r="A115" s="710"/>
      <c r="B115" s="62"/>
    </row>
    <row r="116" spans="1:8" ht="40.5" customHeight="1">
      <c r="A116" s="710" t="s">
        <v>364</v>
      </c>
      <c r="B116" s="1080" t="s">
        <v>365</v>
      </c>
      <c r="C116" s="1080"/>
      <c r="D116" s="1080"/>
      <c r="E116" s="1080"/>
      <c r="F116" s="1080"/>
      <c r="G116" s="1080"/>
      <c r="H116" s="1080"/>
    </row>
    <row r="117" spans="1:2" ht="14.25" customHeight="1">
      <c r="A117" s="710"/>
      <c r="B117" s="62"/>
    </row>
    <row r="118" spans="1:2" ht="15.75" hidden="1">
      <c r="A118" s="710"/>
      <c r="B118" s="62"/>
    </row>
    <row r="119" spans="1:8" ht="26.25" customHeight="1">
      <c r="A119" s="780"/>
      <c r="B119" s="1482" t="s">
        <v>366</v>
      </c>
      <c r="C119" s="1482"/>
      <c r="D119" s="1482"/>
      <c r="E119" s="1482"/>
      <c r="F119" s="1482"/>
      <c r="G119" s="1482"/>
      <c r="H119" s="1482"/>
    </row>
    <row r="120" spans="1:2" ht="15.75">
      <c r="A120" s="710"/>
      <c r="B120" s="62"/>
    </row>
    <row r="121" spans="1:8" ht="27" customHeight="1">
      <c r="A121" s="1481" t="s">
        <v>367</v>
      </c>
      <c r="B121" s="1481"/>
      <c r="C121" s="1481"/>
      <c r="D121" s="1481"/>
      <c r="E121" s="1481"/>
      <c r="F121" s="1481"/>
      <c r="G121" s="1481"/>
      <c r="H121" s="1481"/>
    </row>
    <row r="122" spans="1:2" ht="15.75">
      <c r="A122" s="710"/>
      <c r="B122" s="62"/>
    </row>
    <row r="123" spans="1:8" ht="24.75" customHeight="1">
      <c r="A123" s="1481" t="s">
        <v>368</v>
      </c>
      <c r="B123" s="1481"/>
      <c r="C123" s="1481"/>
      <c r="D123" s="1481"/>
      <c r="E123" s="1481"/>
      <c r="F123" s="1481"/>
      <c r="G123" s="1481"/>
      <c r="H123" s="1481"/>
    </row>
    <row r="124" spans="1:2" ht="15.75">
      <c r="A124" s="710"/>
      <c r="B124" s="62"/>
    </row>
    <row r="125" spans="1:8" ht="63" customHeight="1">
      <c r="A125" s="1481" t="s">
        <v>369</v>
      </c>
      <c r="B125" s="1481"/>
      <c r="C125" s="1481"/>
      <c r="D125" s="1481"/>
      <c r="E125" s="1481"/>
      <c r="F125" s="1481"/>
      <c r="G125" s="1481"/>
      <c r="H125" s="1481"/>
    </row>
    <row r="126" spans="1:2" ht="15.75">
      <c r="A126" s="710"/>
      <c r="B126" s="62"/>
    </row>
    <row r="127" spans="1:8" ht="39.75" customHeight="1">
      <c r="A127" s="1481" t="s">
        <v>370</v>
      </c>
      <c r="B127" s="1481"/>
      <c r="C127" s="1481"/>
      <c r="D127" s="1481"/>
      <c r="E127" s="1481"/>
      <c r="F127" s="1481"/>
      <c r="G127" s="1481"/>
      <c r="H127" s="1481"/>
    </row>
    <row r="128" spans="1:2" ht="15.75">
      <c r="A128" s="710"/>
      <c r="B128" s="62"/>
    </row>
    <row r="129" spans="1:8" ht="28.5" customHeight="1">
      <c r="A129" s="1481" t="s">
        <v>371</v>
      </c>
      <c r="B129" s="1481"/>
      <c r="C129" s="1481"/>
      <c r="D129" s="1481"/>
      <c r="E129" s="1481"/>
      <c r="F129" s="1481"/>
      <c r="G129" s="1481"/>
      <c r="H129" s="1481"/>
    </row>
    <row r="130" spans="1:2" ht="15.75">
      <c r="A130" s="710"/>
      <c r="B130" s="62"/>
    </row>
    <row r="131" spans="1:8" ht="36" customHeight="1">
      <c r="A131" s="1481" t="s">
        <v>372</v>
      </c>
      <c r="B131" s="1481"/>
      <c r="C131" s="1481"/>
      <c r="D131" s="1481"/>
      <c r="E131" s="1481"/>
      <c r="F131" s="1481"/>
      <c r="G131" s="1481"/>
      <c r="H131" s="1481"/>
    </row>
    <row r="132" spans="1:2" ht="15.75">
      <c r="A132" s="710"/>
      <c r="B132" s="62"/>
    </row>
    <row r="133" spans="1:8" ht="36" customHeight="1">
      <c r="A133" s="1481" t="s">
        <v>373</v>
      </c>
      <c r="B133" s="1481"/>
      <c r="C133" s="1481"/>
      <c r="D133" s="1481"/>
      <c r="E133" s="1481"/>
      <c r="F133" s="1481"/>
      <c r="G133" s="1481"/>
      <c r="H133" s="1481"/>
    </row>
    <row r="134" spans="1:2" ht="15.75">
      <c r="A134" s="710"/>
      <c r="B134" s="62"/>
    </row>
    <row r="135" spans="1:8" ht="24.75" customHeight="1">
      <c r="A135" s="1481" t="s">
        <v>374</v>
      </c>
      <c r="B135" s="1481"/>
      <c r="C135" s="1481"/>
      <c r="D135" s="1481"/>
      <c r="E135" s="1481"/>
      <c r="F135" s="1481"/>
      <c r="G135" s="1481"/>
      <c r="H135" s="1481"/>
    </row>
    <row r="136" spans="1:2" ht="15.75">
      <c r="A136" s="710"/>
      <c r="B136" s="62"/>
    </row>
    <row r="137" spans="1:8" ht="24.75" customHeight="1">
      <c r="A137" s="1481" t="s">
        <v>375</v>
      </c>
      <c r="B137" s="1481"/>
      <c r="C137" s="1481"/>
      <c r="D137" s="1481"/>
      <c r="E137" s="1481"/>
      <c r="F137" s="1481"/>
      <c r="G137" s="1481"/>
      <c r="H137" s="1481"/>
    </row>
    <row r="138" spans="1:8" ht="57" customHeight="1">
      <c r="A138" s="1481" t="s">
        <v>376</v>
      </c>
      <c r="B138" s="1481"/>
      <c r="C138" s="1481"/>
      <c r="D138" s="1481"/>
      <c r="E138" s="1481"/>
      <c r="F138" s="1481"/>
      <c r="G138" s="1481"/>
      <c r="H138" s="1481"/>
    </row>
    <row r="139" spans="1:2" ht="15.75">
      <c r="A139" s="710"/>
      <c r="B139" s="62"/>
    </row>
    <row r="140" spans="1:8" ht="33" customHeight="1">
      <c r="A140" s="1481" t="s">
        <v>377</v>
      </c>
      <c r="B140" s="1481"/>
      <c r="C140" s="1481"/>
      <c r="D140" s="1481"/>
      <c r="E140" s="1481"/>
      <c r="F140" s="1481"/>
      <c r="G140" s="1481"/>
      <c r="H140" s="1481"/>
    </row>
    <row r="141" spans="1:2" ht="15.75">
      <c r="A141" s="710"/>
      <c r="B141" s="62"/>
    </row>
    <row r="142" spans="1:2" ht="15.75">
      <c r="A142" s="781" t="s">
        <v>378</v>
      </c>
      <c r="B142" s="62"/>
    </row>
    <row r="143" spans="1:2" ht="15.75">
      <c r="A143" s="709"/>
      <c r="B143" s="62"/>
    </row>
    <row r="144" spans="1:6" ht="30.75" customHeight="1">
      <c r="A144" s="709" t="s">
        <v>342</v>
      </c>
      <c r="B144" s="1167" t="s">
        <v>379</v>
      </c>
      <c r="C144" s="1167"/>
      <c r="D144" s="1167"/>
      <c r="E144" s="1167"/>
      <c r="F144" s="1167"/>
    </row>
    <row r="145" spans="1:2" ht="15.75" hidden="1">
      <c r="A145" s="709"/>
      <c r="B145" s="62"/>
    </row>
    <row r="146" spans="1:7" ht="24" customHeight="1">
      <c r="A146" s="62"/>
      <c r="B146" s="1080" t="s">
        <v>380</v>
      </c>
      <c r="C146" s="1080"/>
      <c r="D146" s="1080"/>
      <c r="E146" s="1080"/>
      <c r="F146" s="1080"/>
      <c r="G146" s="1080"/>
    </row>
    <row r="147" spans="1:2" ht="15.75">
      <c r="A147" s="710"/>
      <c r="B147" s="62"/>
    </row>
    <row r="148" spans="1:7" ht="24.75" customHeight="1">
      <c r="A148" s="710" t="s">
        <v>353</v>
      </c>
      <c r="B148" s="1080" t="s">
        <v>381</v>
      </c>
      <c r="C148" s="1080"/>
      <c r="D148" s="1080"/>
      <c r="E148" s="1080"/>
      <c r="F148" s="1080"/>
      <c r="G148" s="1080"/>
    </row>
    <row r="149" spans="1:2" ht="15.75">
      <c r="A149" s="710"/>
      <c r="B149" s="62"/>
    </row>
    <row r="150" spans="1:6" ht="21.75" customHeight="1">
      <c r="A150" s="710" t="s">
        <v>360</v>
      </c>
      <c r="B150" s="1080" t="s">
        <v>382</v>
      </c>
      <c r="C150" s="1080"/>
      <c r="D150" s="1080"/>
      <c r="E150" s="1080"/>
      <c r="F150" s="1080"/>
    </row>
    <row r="151" spans="1:2" ht="15.75">
      <c r="A151" s="710"/>
      <c r="B151" s="62"/>
    </row>
    <row r="152" spans="1:7" ht="26.25" customHeight="1">
      <c r="A152" s="710" t="s">
        <v>362</v>
      </c>
      <c r="B152" s="1080" t="s">
        <v>383</v>
      </c>
      <c r="C152" s="1080"/>
      <c r="D152" s="1080"/>
      <c r="E152" s="1080"/>
      <c r="F152" s="1080"/>
      <c r="G152" s="1080"/>
    </row>
    <row r="153" spans="1:2" ht="3" customHeight="1">
      <c r="A153" s="710"/>
      <c r="B153" s="62"/>
    </row>
    <row r="154" spans="1:8" ht="32.25" customHeight="1">
      <c r="A154" s="710" t="s">
        <v>364</v>
      </c>
      <c r="B154" s="1080" t="s">
        <v>384</v>
      </c>
      <c r="C154" s="1080"/>
      <c r="D154" s="1080"/>
      <c r="E154" s="1080"/>
      <c r="F154" s="1080"/>
      <c r="G154" s="1080"/>
      <c r="H154" s="1080"/>
    </row>
    <row r="155" spans="1:2" ht="6" customHeight="1">
      <c r="A155" s="710"/>
      <c r="B155" s="62"/>
    </row>
    <row r="156" spans="1:8" ht="37.5" customHeight="1">
      <c r="A156" s="710" t="s">
        <v>385</v>
      </c>
      <c r="B156" s="1080" t="s">
        <v>386</v>
      </c>
      <c r="C156" s="1080"/>
      <c r="D156" s="1080"/>
      <c r="E156" s="1080"/>
      <c r="F156" s="1080"/>
      <c r="G156" s="1080"/>
      <c r="H156" s="1080"/>
    </row>
    <row r="157" spans="1:8" ht="23.25" customHeight="1">
      <c r="A157" s="1080" t="s">
        <v>387</v>
      </c>
      <c r="B157" s="1080"/>
      <c r="C157" s="1080"/>
      <c r="D157" s="1080"/>
      <c r="E157" s="1080"/>
      <c r="F157" s="1080"/>
      <c r="G157" s="1080"/>
      <c r="H157" s="1080"/>
    </row>
    <row r="158" spans="1:2" ht="6" customHeight="1">
      <c r="A158" s="710"/>
      <c r="B158" s="62"/>
    </row>
    <row r="159" spans="1:8" ht="25.5" customHeight="1">
      <c r="A159" s="710" t="s">
        <v>388</v>
      </c>
      <c r="B159" s="1080" t="s">
        <v>389</v>
      </c>
      <c r="C159" s="1080"/>
      <c r="D159" s="1080"/>
      <c r="E159" s="1080"/>
      <c r="F159" s="1080"/>
      <c r="G159" s="1080"/>
      <c r="H159" s="1080"/>
    </row>
    <row r="160" spans="1:2" ht="8.25" customHeight="1">
      <c r="A160" s="710"/>
      <c r="B160" s="62"/>
    </row>
    <row r="161" spans="1:8" ht="22.5" customHeight="1">
      <c r="A161" s="1080" t="s">
        <v>390</v>
      </c>
      <c r="B161" s="1080"/>
      <c r="C161" s="1080"/>
      <c r="D161" s="1080"/>
      <c r="E161" s="1080"/>
      <c r="F161" s="1080"/>
      <c r="G161" s="1080"/>
      <c r="H161" s="1080"/>
    </row>
    <row r="162" spans="1:2" ht="4.5" customHeight="1" hidden="1">
      <c r="A162" s="710"/>
      <c r="B162" s="62"/>
    </row>
    <row r="163" spans="1:8" ht="39.75" customHeight="1">
      <c r="A163" s="710" t="s">
        <v>391</v>
      </c>
      <c r="B163" s="1080" t="s">
        <v>392</v>
      </c>
      <c r="C163" s="1080"/>
      <c r="D163" s="1080"/>
      <c r="E163" s="1080"/>
      <c r="F163" s="1080"/>
      <c r="G163" s="1080"/>
      <c r="H163" s="1080"/>
    </row>
    <row r="164" spans="1:8" ht="21.75" customHeight="1">
      <c r="A164" s="709"/>
      <c r="B164" s="1167" t="s">
        <v>393</v>
      </c>
      <c r="C164" s="1167"/>
      <c r="D164" s="1167"/>
      <c r="E164" s="1167"/>
      <c r="F164" s="1167"/>
      <c r="G164" s="1167"/>
      <c r="H164" s="1167"/>
    </row>
    <row r="165" spans="1:2" ht="6.75" customHeight="1">
      <c r="A165" s="709"/>
      <c r="B165" s="62"/>
    </row>
    <row r="166" spans="1:8" ht="19.5" customHeight="1">
      <c r="A166" s="1080" t="s">
        <v>380</v>
      </c>
      <c r="B166" s="1080"/>
      <c r="C166" s="1080"/>
      <c r="D166" s="1080"/>
      <c r="E166" s="1080"/>
      <c r="F166" s="1080"/>
      <c r="G166" s="1080"/>
      <c r="H166" s="1080"/>
    </row>
    <row r="167" spans="1:2" ht="6" customHeight="1">
      <c r="A167" s="710"/>
      <c r="B167" s="62"/>
    </row>
    <row r="168" spans="1:8" ht="15.75">
      <c r="A168" s="1080" t="s">
        <v>394</v>
      </c>
      <c r="B168" s="1080"/>
      <c r="C168" s="1080"/>
      <c r="D168" s="1080"/>
      <c r="E168" s="1080"/>
      <c r="F168" s="1080"/>
      <c r="G168" s="1080"/>
      <c r="H168" s="1080"/>
    </row>
    <row r="169" spans="1:8" ht="36" customHeight="1">
      <c r="A169" s="1080" t="s">
        <v>395</v>
      </c>
      <c r="B169" s="1080"/>
      <c r="C169" s="1080"/>
      <c r="D169" s="1080"/>
      <c r="E169" s="1080"/>
      <c r="F169" s="1080"/>
      <c r="G169" s="1080"/>
      <c r="H169" s="1080"/>
    </row>
    <row r="170" spans="1:2" ht="6.75" customHeight="1">
      <c r="A170" s="710"/>
      <c r="B170" s="62"/>
    </row>
    <row r="171" spans="1:8" ht="39.75" customHeight="1">
      <c r="A171" s="1080" t="s">
        <v>396</v>
      </c>
      <c r="B171" s="1080"/>
      <c r="C171" s="1080"/>
      <c r="D171" s="1080"/>
      <c r="E171" s="1080"/>
      <c r="F171" s="1080"/>
      <c r="G171" s="1080"/>
      <c r="H171" s="1080"/>
    </row>
    <row r="172" spans="1:8" ht="22.5" customHeight="1">
      <c r="A172" s="1080" t="s">
        <v>397</v>
      </c>
      <c r="B172" s="1080"/>
      <c r="C172" s="1080"/>
      <c r="D172" s="1080"/>
      <c r="E172" s="1080"/>
      <c r="F172" s="1080"/>
      <c r="G172" s="1080"/>
      <c r="H172" s="1080"/>
    </row>
    <row r="173" spans="1:2" ht="15.75">
      <c r="A173" s="710"/>
      <c r="B173" s="62"/>
    </row>
    <row r="174" spans="1:2" ht="15.75">
      <c r="A174" s="781" t="s">
        <v>398</v>
      </c>
      <c r="B174" s="781" t="s">
        <v>399</v>
      </c>
    </row>
    <row r="175" spans="1:2" ht="9.75" customHeight="1">
      <c r="A175" s="781"/>
      <c r="B175" s="62"/>
    </row>
    <row r="176" spans="1:8" ht="53.25" customHeight="1">
      <c r="A176" s="1481" t="s">
        <v>400</v>
      </c>
      <c r="B176" s="1481"/>
      <c r="C176" s="1481"/>
      <c r="D176" s="1481"/>
      <c r="E176" s="1481"/>
      <c r="F176" s="1481"/>
      <c r="G176" s="1481"/>
      <c r="H176" s="1481"/>
    </row>
    <row r="177" spans="1:2" ht="2.25" customHeight="1">
      <c r="A177" s="720"/>
      <c r="B177" s="62"/>
    </row>
    <row r="178" spans="1:8" ht="32.25" customHeight="1">
      <c r="A178" s="1480" t="s">
        <v>401</v>
      </c>
      <c r="B178" s="1480"/>
      <c r="C178" s="1480"/>
      <c r="D178" s="1480"/>
      <c r="E178" s="1480"/>
      <c r="F178" s="1480"/>
      <c r="G178" s="1480"/>
      <c r="H178" s="1480"/>
    </row>
    <row r="179" spans="1:2" ht="15.75">
      <c r="A179" s="720"/>
      <c r="B179" s="62"/>
    </row>
    <row r="180" spans="1:8" ht="17.25" customHeight="1">
      <c r="A180" s="1480" t="s">
        <v>402</v>
      </c>
      <c r="B180" s="1480"/>
      <c r="C180" s="1480"/>
      <c r="D180" s="1480"/>
      <c r="E180" s="1480"/>
      <c r="F180" s="1480"/>
      <c r="G180" s="1480"/>
      <c r="H180" s="1480"/>
    </row>
    <row r="181" spans="1:2" ht="15.75">
      <c r="A181" s="720"/>
      <c r="B181" s="62"/>
    </row>
    <row r="182" spans="1:8" ht="31.5" customHeight="1">
      <c r="A182" s="1480" t="s">
        <v>403</v>
      </c>
      <c r="B182" s="1480"/>
      <c r="C182" s="1480"/>
      <c r="D182" s="1480"/>
      <c r="E182" s="1480"/>
      <c r="F182" s="1480"/>
      <c r="G182" s="1480"/>
      <c r="H182" s="1480"/>
    </row>
    <row r="183" spans="1:2" ht="15.75">
      <c r="A183" s="720"/>
      <c r="B183" s="62"/>
    </row>
    <row r="184" spans="1:8" ht="15">
      <c r="A184" s="1480" t="s">
        <v>404</v>
      </c>
      <c r="B184" s="1480"/>
      <c r="C184" s="1480"/>
      <c r="D184" s="1480"/>
      <c r="E184" s="1480"/>
      <c r="F184" s="1480"/>
      <c r="G184" s="1480"/>
      <c r="H184" s="1480"/>
    </row>
    <row r="185" spans="1:2" ht="15.75">
      <c r="A185" s="720"/>
      <c r="B185" s="62"/>
    </row>
    <row r="186" spans="1:8" ht="26.25" customHeight="1">
      <c r="A186" s="1480" t="s">
        <v>405</v>
      </c>
      <c r="B186" s="1480"/>
      <c r="C186" s="1480"/>
      <c r="D186" s="1480"/>
      <c r="E186" s="1480"/>
      <c r="F186" s="1480"/>
      <c r="G186" s="1480"/>
      <c r="H186" s="1480"/>
    </row>
    <row r="187" spans="1:8" ht="15">
      <c r="A187" s="1480" t="s">
        <v>406</v>
      </c>
      <c r="B187" s="1480"/>
      <c r="C187" s="1480"/>
      <c r="D187" s="1480"/>
      <c r="E187" s="1480"/>
      <c r="F187" s="1480"/>
      <c r="G187" s="1480"/>
      <c r="H187" s="1480"/>
    </row>
    <row r="188" spans="1:2" ht="15.75">
      <c r="A188" s="720"/>
      <c r="B188" s="62"/>
    </row>
    <row r="189" spans="1:8" ht="28.5" customHeight="1">
      <c r="A189" s="1480" t="s">
        <v>407</v>
      </c>
      <c r="B189" s="1480"/>
      <c r="C189" s="1480"/>
      <c r="D189" s="1480"/>
      <c r="E189" s="1480"/>
      <c r="F189" s="1480"/>
      <c r="G189" s="1480"/>
      <c r="H189" s="1480"/>
    </row>
    <row r="190" spans="1:2" ht="15.75">
      <c r="A190" s="720"/>
      <c r="B190" s="62"/>
    </row>
    <row r="191" spans="1:8" ht="33.75" customHeight="1">
      <c r="A191" s="1480" t="s">
        <v>408</v>
      </c>
      <c r="B191" s="1480"/>
      <c r="C191" s="1480"/>
      <c r="D191" s="1480"/>
      <c r="E191" s="1480"/>
      <c r="F191" s="1480"/>
      <c r="G191" s="1480"/>
      <c r="H191" s="1480"/>
    </row>
    <row r="192" spans="1:2" ht="15.75">
      <c r="A192" s="720"/>
      <c r="B192" s="62"/>
    </row>
    <row r="193" spans="1:8" ht="32.25" customHeight="1">
      <c r="A193" s="1480" t="s">
        <v>409</v>
      </c>
      <c r="B193" s="1480"/>
      <c r="C193" s="1480"/>
      <c r="D193" s="1480"/>
      <c r="E193" s="1480"/>
      <c r="F193" s="1480"/>
      <c r="G193" s="1480"/>
      <c r="H193" s="1480"/>
    </row>
    <row r="194" spans="1:2" ht="15.75">
      <c r="A194" s="720"/>
      <c r="B194" s="62"/>
    </row>
    <row r="195" spans="1:8" ht="35.25" customHeight="1">
      <c r="A195" s="1480" t="s">
        <v>410</v>
      </c>
      <c r="B195" s="1480"/>
      <c r="C195" s="1480"/>
      <c r="D195" s="1480"/>
      <c r="E195" s="1480"/>
      <c r="F195" s="1480"/>
      <c r="G195" s="1480"/>
      <c r="H195" s="1480"/>
    </row>
    <row r="196" spans="1:2" ht="15.75">
      <c r="A196" s="720"/>
      <c r="B196" s="62"/>
    </row>
    <row r="197" spans="1:2" ht="15.75">
      <c r="A197" s="781" t="s">
        <v>411</v>
      </c>
      <c r="B197" s="781" t="s">
        <v>412</v>
      </c>
    </row>
    <row r="198" spans="1:2" ht="15.75">
      <c r="A198" s="781"/>
      <c r="B198" s="62"/>
    </row>
    <row r="199" spans="1:2" ht="15.75">
      <c r="A199" s="782" t="s">
        <v>413</v>
      </c>
      <c r="B199" s="62"/>
    </row>
    <row r="200" spans="1:2" ht="15.75">
      <c r="A200" s="720"/>
      <c r="B200" s="62"/>
    </row>
    <row r="201" spans="1:2" ht="15.75">
      <c r="A201" s="782" t="s">
        <v>414</v>
      </c>
      <c r="B201" s="62"/>
    </row>
    <row r="202" spans="1:2" ht="15.75">
      <c r="A202" s="720"/>
      <c r="B202" s="62"/>
    </row>
    <row r="203" spans="1:2" ht="15.75">
      <c r="A203" s="782" t="s">
        <v>415</v>
      </c>
      <c r="B203" s="62"/>
    </row>
    <row r="204" spans="1:2" ht="15.75">
      <c r="A204" s="720"/>
      <c r="B204" s="62"/>
    </row>
    <row r="205" spans="1:8" ht="15">
      <c r="A205" s="1480" t="s">
        <v>416</v>
      </c>
      <c r="B205" s="1480"/>
      <c r="C205" s="1480"/>
      <c r="D205" s="1480"/>
      <c r="E205" s="1480"/>
      <c r="F205" s="1480"/>
      <c r="G205" s="1480"/>
      <c r="H205" s="1480"/>
    </row>
    <row r="206" spans="1:2" ht="15.75">
      <c r="A206" s="710"/>
      <c r="B206" s="62"/>
    </row>
    <row r="207" spans="1:8" ht="53.25" customHeight="1">
      <c r="A207" s="1480" t="s">
        <v>417</v>
      </c>
      <c r="B207" s="1480"/>
      <c r="C207" s="1480"/>
      <c r="D207" s="1480"/>
      <c r="E207" s="1480"/>
      <c r="F207" s="1480"/>
      <c r="G207" s="1480"/>
      <c r="H207" s="1480"/>
    </row>
    <row r="208" spans="1:2" ht="15.75" hidden="1">
      <c r="A208" s="710"/>
      <c r="B208" s="62"/>
    </row>
    <row r="209" spans="1:8" ht="36.75" customHeight="1">
      <c r="A209" s="1480" t="s">
        <v>418</v>
      </c>
      <c r="B209" s="1480"/>
      <c r="C209" s="1480"/>
      <c r="D209" s="1480"/>
      <c r="E209" s="1480"/>
      <c r="F209" s="1480"/>
      <c r="G209" s="1480"/>
      <c r="H209" s="1480"/>
    </row>
    <row r="210" spans="1:2" ht="15.75">
      <c r="A210" s="710"/>
      <c r="B210" s="62"/>
    </row>
    <row r="211" spans="1:8" ht="24" customHeight="1">
      <c r="A211" s="1480" t="s">
        <v>419</v>
      </c>
      <c r="B211" s="1480"/>
      <c r="C211" s="1480"/>
      <c r="D211" s="1480"/>
      <c r="E211" s="1480"/>
      <c r="F211" s="1480"/>
      <c r="G211" s="1480"/>
      <c r="H211" s="1480"/>
    </row>
    <row r="212" spans="1:2" ht="15.75">
      <c r="A212" s="710"/>
      <c r="B212" s="62"/>
    </row>
    <row r="213" spans="1:8" ht="29.25" customHeight="1">
      <c r="A213" s="1480" t="s">
        <v>420</v>
      </c>
      <c r="B213" s="1480"/>
      <c r="C213" s="1480"/>
      <c r="D213" s="1480"/>
      <c r="E213" s="1480"/>
      <c r="F213" s="1480"/>
      <c r="G213" s="1480"/>
      <c r="H213" s="1480"/>
    </row>
    <row r="214" spans="1:2" ht="15.75">
      <c r="A214" s="710"/>
      <c r="B214" s="62"/>
    </row>
    <row r="215" spans="1:8" ht="45.75" customHeight="1">
      <c r="A215" s="1480" t="s">
        <v>421</v>
      </c>
      <c r="B215" s="1480"/>
      <c r="C215" s="1480"/>
      <c r="D215" s="1480"/>
      <c r="E215" s="1480"/>
      <c r="F215" s="1480"/>
      <c r="G215" s="1480"/>
      <c r="H215" s="1480"/>
    </row>
    <row r="216" spans="1:2" ht="15.75">
      <c r="A216" s="710"/>
      <c r="B216" s="62"/>
    </row>
    <row r="217" spans="1:8" ht="46.5" customHeight="1">
      <c r="A217" s="1480" t="s">
        <v>422</v>
      </c>
      <c r="B217" s="1480"/>
      <c r="C217" s="1480"/>
      <c r="D217" s="1480"/>
      <c r="E217" s="1480"/>
      <c r="F217" s="1480"/>
      <c r="G217" s="1480"/>
      <c r="H217" s="1480"/>
    </row>
    <row r="218" spans="1:2" ht="15.75">
      <c r="A218" s="709"/>
      <c r="B218" s="62"/>
    </row>
    <row r="219" spans="1:2" ht="15.75">
      <c r="A219" s="783" t="s">
        <v>423</v>
      </c>
      <c r="B219" s="62"/>
    </row>
    <row r="220" spans="1:2" ht="15.75">
      <c r="A220" s="784"/>
      <c r="B220" s="62"/>
    </row>
    <row r="221" spans="1:5" ht="31.5" customHeight="1">
      <c r="A221" s="709" t="s">
        <v>342</v>
      </c>
      <c r="B221" s="1167" t="s">
        <v>379</v>
      </c>
      <c r="C221" s="1167"/>
      <c r="D221" s="1167"/>
      <c r="E221" s="1167"/>
    </row>
    <row r="222" spans="1:2" ht="15.75">
      <c r="A222" s="710"/>
      <c r="B222" s="62"/>
    </row>
    <row r="223" spans="1:2" ht="15.75">
      <c r="A223" s="710"/>
      <c r="B223" s="62"/>
    </row>
    <row r="224" spans="1:8" ht="15" customHeight="1">
      <c r="A224" s="1080" t="s">
        <v>424</v>
      </c>
      <c r="B224" s="1080"/>
      <c r="C224" s="1080"/>
      <c r="D224" s="1080"/>
      <c r="E224" s="1080"/>
      <c r="F224" s="1080"/>
      <c r="G224" s="1080"/>
      <c r="H224" s="1080"/>
    </row>
    <row r="225" spans="1:2" ht="15.75">
      <c r="A225" s="710"/>
      <c r="B225" s="62"/>
    </row>
    <row r="226" spans="1:8" ht="15" customHeight="1">
      <c r="A226" s="1080" t="s">
        <v>425</v>
      </c>
      <c r="B226" s="1080"/>
      <c r="C226" s="1080"/>
      <c r="D226" s="1080"/>
      <c r="E226" s="1080"/>
      <c r="F226" s="1080"/>
      <c r="G226" s="1080"/>
      <c r="H226" s="1080"/>
    </row>
    <row r="227" spans="1:2" ht="15.75">
      <c r="A227" s="710"/>
      <c r="B227" s="62"/>
    </row>
    <row r="228" spans="1:8" ht="37.5" customHeight="1">
      <c r="A228" s="710" t="s">
        <v>426</v>
      </c>
      <c r="B228" s="1080" t="s">
        <v>427</v>
      </c>
      <c r="C228" s="1080"/>
      <c r="D228" s="1080"/>
      <c r="E228" s="1080"/>
      <c r="F228" s="1080"/>
      <c r="G228" s="1080"/>
      <c r="H228" s="1080"/>
    </row>
    <row r="229" spans="1:2" ht="15.75">
      <c r="A229" s="710"/>
      <c r="B229" s="62"/>
    </row>
    <row r="230" spans="1:8" ht="21.75" customHeight="1">
      <c r="A230" s="710" t="s">
        <v>428</v>
      </c>
      <c r="B230" s="1080" t="s">
        <v>429</v>
      </c>
      <c r="C230" s="1080"/>
      <c r="D230" s="1080"/>
      <c r="E230" s="1080"/>
      <c r="F230" s="1080"/>
      <c r="G230" s="1080"/>
      <c r="H230" s="1080"/>
    </row>
    <row r="231" spans="1:2" ht="15.75">
      <c r="A231" s="710"/>
      <c r="B231" s="62"/>
    </row>
    <row r="232" spans="1:8" ht="24" customHeight="1">
      <c r="A232" s="1080" t="s">
        <v>430</v>
      </c>
      <c r="B232" s="1080"/>
      <c r="C232" s="1080"/>
      <c r="D232" s="1080"/>
      <c r="E232" s="1080"/>
      <c r="F232" s="1080"/>
      <c r="G232" s="1080"/>
      <c r="H232" s="1080"/>
    </row>
    <row r="233" spans="1:6" ht="24" customHeight="1">
      <c r="A233" s="709" t="s">
        <v>431</v>
      </c>
      <c r="B233" s="1167" t="s">
        <v>432</v>
      </c>
      <c r="C233" s="1167"/>
      <c r="D233" s="1167"/>
      <c r="E233" s="1167"/>
      <c r="F233" s="1167"/>
    </row>
    <row r="234" spans="1:2" ht="15.75">
      <c r="A234" s="710"/>
      <c r="B234" s="62"/>
    </row>
    <row r="235" spans="1:8" ht="22.5" customHeight="1">
      <c r="A235" s="1080" t="s">
        <v>433</v>
      </c>
      <c r="B235" s="1080"/>
      <c r="C235" s="1080"/>
      <c r="D235" s="1080"/>
      <c r="E235" s="1080"/>
      <c r="F235" s="1080"/>
      <c r="G235" s="1080"/>
      <c r="H235" s="1080"/>
    </row>
    <row r="236" spans="1:2" ht="15.75">
      <c r="A236" s="710"/>
      <c r="B236" s="62"/>
    </row>
    <row r="237" spans="1:8" ht="26.25" customHeight="1">
      <c r="A237" s="1080" t="s">
        <v>434</v>
      </c>
      <c r="B237" s="1080"/>
      <c r="C237" s="1080"/>
      <c r="D237" s="1080"/>
      <c r="E237" s="1080"/>
      <c r="F237" s="1080"/>
      <c r="G237" s="1080"/>
      <c r="H237" s="1080"/>
    </row>
    <row r="238" spans="1:2" ht="6.75" customHeight="1">
      <c r="A238" s="710"/>
      <c r="B238" s="62"/>
    </row>
    <row r="239" spans="1:8" ht="34.5" customHeight="1">
      <c r="A239" s="1080" t="s">
        <v>435</v>
      </c>
      <c r="B239" s="1080"/>
      <c r="C239" s="1080"/>
      <c r="D239" s="1080"/>
      <c r="E239" s="1080"/>
      <c r="F239" s="1080"/>
      <c r="G239" s="1080"/>
      <c r="H239" s="1080"/>
    </row>
    <row r="240" spans="1:2" ht="15.75">
      <c r="A240" s="710"/>
      <c r="B240" s="62"/>
    </row>
    <row r="241" spans="1:8" ht="36.75" customHeight="1">
      <c r="A241" s="1080" t="s">
        <v>436</v>
      </c>
      <c r="B241" s="1080"/>
      <c r="C241" s="1080"/>
      <c r="D241" s="1080"/>
      <c r="E241" s="1080"/>
      <c r="F241" s="1080"/>
      <c r="G241" s="1080"/>
      <c r="H241" s="1080"/>
    </row>
    <row r="242" spans="1:2" ht="6.75" customHeight="1">
      <c r="A242" s="710"/>
      <c r="B242" s="62"/>
    </row>
    <row r="243" spans="1:8" ht="38.25" customHeight="1">
      <c r="A243" s="1080" t="s">
        <v>437</v>
      </c>
      <c r="B243" s="1080"/>
      <c r="C243" s="1080"/>
      <c r="D243" s="1080"/>
      <c r="E243" s="1080"/>
      <c r="F243" s="1080"/>
      <c r="G243" s="1080"/>
      <c r="H243" s="1080"/>
    </row>
    <row r="244" spans="1:2" ht="8.25" customHeight="1">
      <c r="A244" s="710"/>
      <c r="B244" s="62"/>
    </row>
    <row r="245" spans="1:8" ht="18.75" customHeight="1">
      <c r="A245" s="1080" t="s">
        <v>438</v>
      </c>
      <c r="B245" s="1080"/>
      <c r="C245" s="1080"/>
      <c r="D245" s="1080"/>
      <c r="E245" s="1080"/>
      <c r="F245" s="1080"/>
      <c r="G245" s="1080"/>
      <c r="H245" s="1080"/>
    </row>
    <row r="246" spans="1:2" ht="15.75">
      <c r="A246" s="781" t="s">
        <v>439</v>
      </c>
      <c r="B246" s="62"/>
    </row>
    <row r="247" spans="1:2" ht="15.75">
      <c r="A247" s="62"/>
      <c r="B247" s="784" t="s">
        <v>440</v>
      </c>
    </row>
    <row r="248" spans="1:8" ht="36.75" customHeight="1">
      <c r="A248" s="1479" t="s">
        <v>441</v>
      </c>
      <c r="B248" s="1479"/>
      <c r="C248" s="1479"/>
      <c r="D248" s="1479"/>
      <c r="E248" s="1479"/>
      <c r="F248" s="1479"/>
      <c r="G248" s="1479"/>
      <c r="H248" s="1479"/>
    </row>
    <row r="249" spans="1:2" ht="15.75">
      <c r="A249" s="710"/>
      <c r="B249" s="62"/>
    </row>
    <row r="250" spans="1:8" ht="26.25" customHeight="1">
      <c r="A250" s="1479" t="s">
        <v>442</v>
      </c>
      <c r="B250" s="1479"/>
      <c r="C250" s="1479"/>
      <c r="D250" s="1479"/>
      <c r="E250" s="1479"/>
      <c r="F250" s="1479"/>
      <c r="G250" s="1479"/>
      <c r="H250" s="1479"/>
    </row>
    <row r="251" spans="1:2" ht="15.75">
      <c r="A251" s="710"/>
      <c r="B251" s="62"/>
    </row>
    <row r="252" spans="1:8" ht="26.25" customHeight="1">
      <c r="A252" s="1479" t="s">
        <v>443</v>
      </c>
      <c r="B252" s="1479"/>
      <c r="C252" s="1479"/>
      <c r="D252" s="1479"/>
      <c r="E252" s="1479"/>
      <c r="F252" s="1479"/>
      <c r="G252" s="1479"/>
      <c r="H252" s="1479"/>
    </row>
    <row r="253" spans="1:2" ht="15.75">
      <c r="A253" s="710"/>
      <c r="B253" s="62"/>
    </row>
    <row r="254" spans="1:8" ht="26.25" customHeight="1">
      <c r="A254" s="1479" t="s">
        <v>444</v>
      </c>
      <c r="B254" s="1479"/>
      <c r="C254" s="1479"/>
      <c r="D254" s="1479"/>
      <c r="E254" s="1479"/>
      <c r="F254" s="1479"/>
      <c r="G254" s="1479"/>
      <c r="H254" s="1479"/>
    </row>
    <row r="255" spans="1:2" ht="15.75">
      <c r="A255" s="710"/>
      <c r="B255" s="62"/>
    </row>
    <row r="256" spans="1:8" ht="24.75" customHeight="1">
      <c r="A256" s="1479" t="s">
        <v>445</v>
      </c>
      <c r="B256" s="1479"/>
      <c r="C256" s="1479"/>
      <c r="D256" s="1479"/>
      <c r="E256" s="1479"/>
      <c r="F256" s="1479"/>
      <c r="G256" s="1479"/>
      <c r="H256" s="1479"/>
    </row>
    <row r="257" spans="1:2" ht="15.75">
      <c r="A257" s="710"/>
      <c r="B257" s="62"/>
    </row>
    <row r="258" spans="1:8" ht="24" customHeight="1">
      <c r="A258" s="1479" t="s">
        <v>446</v>
      </c>
      <c r="B258" s="1479"/>
      <c r="C258" s="1479"/>
      <c r="D258" s="1479"/>
      <c r="E258" s="1479"/>
      <c r="F258" s="1479"/>
      <c r="G258" s="1479"/>
      <c r="H258" s="1479"/>
    </row>
    <row r="259" spans="1:2" ht="15.75">
      <c r="A259" s="710"/>
      <c r="B259" s="62"/>
    </row>
    <row r="260" spans="1:8" ht="25.5" customHeight="1">
      <c r="A260" s="1479" t="s">
        <v>447</v>
      </c>
      <c r="B260" s="1479"/>
      <c r="C260" s="1479"/>
      <c r="D260" s="1479"/>
      <c r="E260" s="1479"/>
      <c r="F260" s="1479"/>
      <c r="G260" s="1479"/>
      <c r="H260" s="1479"/>
    </row>
    <row r="261" spans="1:2" ht="15.75">
      <c r="A261" s="710"/>
      <c r="B261" s="62"/>
    </row>
    <row r="262" spans="1:8" ht="27" customHeight="1">
      <c r="A262" s="1479" t="s">
        <v>448</v>
      </c>
      <c r="B262" s="1479"/>
      <c r="C262" s="1479"/>
      <c r="D262" s="1479"/>
      <c r="E262" s="1479"/>
      <c r="F262" s="1479"/>
      <c r="G262" s="1479"/>
      <c r="H262" s="1479"/>
    </row>
    <row r="263" spans="1:2" ht="15.75">
      <c r="A263" s="710"/>
      <c r="B263" s="62"/>
    </row>
    <row r="264" spans="1:8" ht="23.25" customHeight="1">
      <c r="A264" s="1479" t="s">
        <v>449</v>
      </c>
      <c r="B264" s="1479"/>
      <c r="C264" s="1479"/>
      <c r="D264" s="1479"/>
      <c r="E264" s="1479"/>
      <c r="F264" s="1479"/>
      <c r="G264" s="1479"/>
      <c r="H264" s="1479"/>
    </row>
    <row r="265" spans="1:2" ht="15.75">
      <c r="A265" s="710"/>
      <c r="B265" s="62"/>
    </row>
    <row r="266" spans="1:8" ht="33" customHeight="1">
      <c r="A266" s="1479" t="s">
        <v>450</v>
      </c>
      <c r="B266" s="1479"/>
      <c r="C266" s="1479"/>
      <c r="D266" s="1479"/>
      <c r="E266" s="1479"/>
      <c r="F266" s="1479"/>
      <c r="G266" s="1479"/>
      <c r="H266" s="1479"/>
    </row>
    <row r="267" spans="1:2" ht="15.75">
      <c r="A267" s="710"/>
      <c r="B267" s="62"/>
    </row>
    <row r="268" spans="1:2" ht="15.75">
      <c r="A268" s="785"/>
      <c r="B268" s="62"/>
    </row>
  </sheetData>
  <sheetProtection/>
  <mergeCells count="110">
    <mergeCell ref="A32:H32"/>
    <mergeCell ref="A40:H40"/>
    <mergeCell ref="A58:H58"/>
    <mergeCell ref="A60:H60"/>
    <mergeCell ref="A2:H2"/>
    <mergeCell ref="A3:H3"/>
    <mergeCell ref="A5:A6"/>
    <mergeCell ref="A31:H31"/>
    <mergeCell ref="A69:H69"/>
    <mergeCell ref="A70:H70"/>
    <mergeCell ref="A71:H71"/>
    <mergeCell ref="A72:H72"/>
    <mergeCell ref="A62:H62"/>
    <mergeCell ref="A65:H65"/>
    <mergeCell ref="B67:H67"/>
    <mergeCell ref="A68:H68"/>
    <mergeCell ref="A82:H82"/>
    <mergeCell ref="B84:H84"/>
    <mergeCell ref="A86:H86"/>
    <mergeCell ref="A88:H88"/>
    <mergeCell ref="A74:H74"/>
    <mergeCell ref="A76:H76"/>
    <mergeCell ref="A79:H79"/>
    <mergeCell ref="A80:H80"/>
    <mergeCell ref="A98:H98"/>
    <mergeCell ref="A100:H100"/>
    <mergeCell ref="B102:H102"/>
    <mergeCell ref="B104:H104"/>
    <mergeCell ref="A90:H90"/>
    <mergeCell ref="A92:H92"/>
    <mergeCell ref="A94:H94"/>
    <mergeCell ref="A96:H96"/>
    <mergeCell ref="A110:H110"/>
    <mergeCell ref="B112:H112"/>
    <mergeCell ref="B114:H114"/>
    <mergeCell ref="B116:H116"/>
    <mergeCell ref="A106:H106"/>
    <mergeCell ref="A107:H107"/>
    <mergeCell ref="A108:H108"/>
    <mergeCell ref="A109:H109"/>
    <mergeCell ref="A127:H127"/>
    <mergeCell ref="A129:H129"/>
    <mergeCell ref="A131:H131"/>
    <mergeCell ref="A133:H133"/>
    <mergeCell ref="B119:H119"/>
    <mergeCell ref="A121:H121"/>
    <mergeCell ref="A123:H123"/>
    <mergeCell ref="A125:H125"/>
    <mergeCell ref="B144:F144"/>
    <mergeCell ref="B146:G146"/>
    <mergeCell ref="B148:G148"/>
    <mergeCell ref="B150:F150"/>
    <mergeCell ref="A135:H135"/>
    <mergeCell ref="A137:H137"/>
    <mergeCell ref="A138:H138"/>
    <mergeCell ref="A140:H140"/>
    <mergeCell ref="B159:H159"/>
    <mergeCell ref="A161:H161"/>
    <mergeCell ref="B163:H163"/>
    <mergeCell ref="B164:H164"/>
    <mergeCell ref="B152:G152"/>
    <mergeCell ref="B154:H154"/>
    <mergeCell ref="B156:H156"/>
    <mergeCell ref="A157:H157"/>
    <mergeCell ref="A172:H172"/>
    <mergeCell ref="A176:H176"/>
    <mergeCell ref="A178:H178"/>
    <mergeCell ref="A180:H180"/>
    <mergeCell ref="A166:H166"/>
    <mergeCell ref="A168:H168"/>
    <mergeCell ref="A169:H169"/>
    <mergeCell ref="A171:H171"/>
    <mergeCell ref="A189:H189"/>
    <mergeCell ref="A191:H191"/>
    <mergeCell ref="A193:H193"/>
    <mergeCell ref="A195:H195"/>
    <mergeCell ref="A182:H182"/>
    <mergeCell ref="A184:H184"/>
    <mergeCell ref="A186:H186"/>
    <mergeCell ref="A187:H187"/>
    <mergeCell ref="A213:H213"/>
    <mergeCell ref="A215:H215"/>
    <mergeCell ref="A217:H217"/>
    <mergeCell ref="B221:E221"/>
    <mergeCell ref="A205:H205"/>
    <mergeCell ref="A207:H207"/>
    <mergeCell ref="A209:H209"/>
    <mergeCell ref="A211:H211"/>
    <mergeCell ref="A232:H232"/>
    <mergeCell ref="B233:F233"/>
    <mergeCell ref="A235:H235"/>
    <mergeCell ref="A237:H237"/>
    <mergeCell ref="A224:H224"/>
    <mergeCell ref="A226:H226"/>
    <mergeCell ref="B228:H228"/>
    <mergeCell ref="B230:H230"/>
    <mergeCell ref="A248:H248"/>
    <mergeCell ref="A250:H250"/>
    <mergeCell ref="A252:H252"/>
    <mergeCell ref="A254:H254"/>
    <mergeCell ref="A239:H239"/>
    <mergeCell ref="A241:H241"/>
    <mergeCell ref="A243:H243"/>
    <mergeCell ref="A245:H245"/>
    <mergeCell ref="A264:H264"/>
    <mergeCell ref="A266:H266"/>
    <mergeCell ref="A256:H256"/>
    <mergeCell ref="A258:H258"/>
    <mergeCell ref="A260:H260"/>
    <mergeCell ref="A262:H262"/>
  </mergeCells>
  <printOptions/>
  <pageMargins left="0.75" right="0.75" top="1" bottom="1" header="0.5" footer="0.5"/>
  <pageSetup horizontalDpi="600" verticalDpi="600" orientation="portrait" scale="90" r:id="rId2"/>
  <rowBreaks count="1" manualBreakCount="1">
    <brk id="233" max="7" man="1"/>
  </rowBreaks>
  <drawing r:id="rId1"/>
</worksheet>
</file>

<file path=xl/worksheets/sheet5.xml><?xml version="1.0" encoding="utf-8"?>
<worksheet xmlns="http://schemas.openxmlformats.org/spreadsheetml/2006/main" xmlns:r="http://schemas.openxmlformats.org/officeDocument/2006/relationships">
  <dimension ref="B1:EW77"/>
  <sheetViews>
    <sheetView tabSelected="1" view="pageBreakPreview" zoomScale="60" zoomScalePageLayoutView="0" workbookViewId="0" topLeftCell="B64">
      <selection activeCell="M77" sqref="M77"/>
    </sheetView>
  </sheetViews>
  <sheetFormatPr defaultColWidth="9.140625" defaultRowHeight="12.75"/>
  <cols>
    <col min="1" max="1" width="3.28125" style="0" hidden="1" customWidth="1"/>
    <col min="2" max="2" width="14.8515625" style="0" customWidth="1"/>
    <col min="3" max="3" width="6.28125" style="125" customWidth="1"/>
    <col min="4" max="4" width="7.140625" style="0" customWidth="1"/>
    <col min="5" max="5" width="6.8515625" style="0" customWidth="1"/>
    <col min="6" max="6" width="6.7109375" style="0" customWidth="1"/>
    <col min="7" max="7" width="7.421875" style="0" customWidth="1"/>
    <col min="8" max="9" width="6.8515625" style="0" customWidth="1"/>
    <col min="10" max="10" width="7.140625" style="0" customWidth="1"/>
    <col min="11" max="12" width="6.7109375" style="0" customWidth="1"/>
    <col min="13" max="150" width="6.8515625" style="0" customWidth="1"/>
    <col min="151" max="151" width="6.28125" style="0" customWidth="1"/>
    <col min="152" max="152" width="6.57421875" style="0" customWidth="1"/>
    <col min="153" max="153" width="6.28125" style="0" customWidth="1"/>
    <col min="154" max="154" width="6.8515625" style="0" customWidth="1"/>
    <col min="155" max="162" width="7.7109375" style="0" bestFit="1" customWidth="1"/>
    <col min="163" max="175" width="5.00390625" style="0" bestFit="1" customWidth="1"/>
  </cols>
  <sheetData>
    <row r="1" spans="2:12" ht="12.75">
      <c r="B1" s="1151" t="s">
        <v>1372</v>
      </c>
      <c r="C1" s="1151"/>
      <c r="D1" s="1151"/>
      <c r="E1" s="1151"/>
      <c r="F1" s="1151"/>
      <c r="G1" s="1151"/>
      <c r="H1" s="1151"/>
      <c r="I1" s="1151"/>
      <c r="J1" s="1151"/>
      <c r="K1" s="1151"/>
      <c r="L1" s="1151"/>
    </row>
    <row r="2" spans="11:152" ht="12.75">
      <c r="K2" s="1152" t="s">
        <v>1373</v>
      </c>
      <c r="L2" s="1152"/>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6"/>
      <c r="BV2" s="1026"/>
      <c r="BW2" s="1026"/>
      <c r="BX2" s="1026"/>
      <c r="BY2" s="1026"/>
      <c r="BZ2" s="1026"/>
      <c r="CA2" s="1026"/>
      <c r="CB2" s="1026"/>
      <c r="CC2" s="1026"/>
      <c r="CD2" s="1026"/>
      <c r="CE2" s="1026"/>
      <c r="CF2" s="1026"/>
      <c r="CG2" s="1026"/>
      <c r="CH2" s="1026"/>
      <c r="CI2" s="1026"/>
      <c r="CJ2" s="1026"/>
      <c r="CK2" s="1026"/>
      <c r="CL2" s="1026"/>
      <c r="CM2" s="1026"/>
      <c r="CN2" s="1026"/>
      <c r="CO2" s="1026"/>
      <c r="CP2" s="1026"/>
      <c r="CQ2" s="1026"/>
      <c r="CR2" s="1026"/>
      <c r="CS2" s="1026"/>
      <c r="CT2" s="1026"/>
      <c r="CU2" s="1026"/>
      <c r="CV2" s="1026"/>
      <c r="CW2" s="1026"/>
      <c r="CX2" s="1026"/>
      <c r="CY2" s="1026"/>
      <c r="CZ2" s="1026"/>
      <c r="DA2" s="1026"/>
      <c r="DB2" s="1026"/>
      <c r="DC2" s="1026"/>
      <c r="DD2" s="1026"/>
      <c r="DE2" s="1026"/>
      <c r="DF2" s="1026"/>
      <c r="DG2" s="1026"/>
      <c r="DH2" s="1026"/>
      <c r="DI2" s="1026"/>
      <c r="DJ2" s="1026"/>
      <c r="DK2" s="1026"/>
      <c r="DL2" s="1026"/>
      <c r="DM2" s="1026"/>
      <c r="DN2" s="1026"/>
      <c r="DO2" s="1026"/>
      <c r="DP2" s="1026"/>
      <c r="DQ2" s="1026"/>
      <c r="DR2" s="1026"/>
      <c r="DS2" s="1026"/>
      <c r="DT2" s="1026"/>
      <c r="DU2" s="1026"/>
      <c r="DV2" s="1026"/>
      <c r="DW2" s="1026"/>
      <c r="DX2" s="1026"/>
      <c r="DY2" s="1026"/>
      <c r="DZ2" s="1026"/>
      <c r="EA2" s="1026"/>
      <c r="EB2" s="1026"/>
      <c r="EC2" s="1026"/>
      <c r="ED2" s="1026"/>
      <c r="EE2" s="1026"/>
      <c r="EF2" s="1026"/>
      <c r="EG2" s="1026"/>
      <c r="EH2" s="1026"/>
      <c r="EI2" s="1026"/>
      <c r="EJ2" s="1026"/>
      <c r="EK2" s="1026"/>
      <c r="EL2" s="1026"/>
      <c r="EM2" s="1026"/>
      <c r="EN2" s="1026"/>
      <c r="EO2" s="1026"/>
      <c r="EP2" s="1026"/>
      <c r="EQ2" s="1026"/>
      <c r="ER2" s="1026"/>
      <c r="ES2" s="1026"/>
      <c r="ET2" s="1026"/>
      <c r="EU2" s="1026"/>
      <c r="EV2" s="1026"/>
    </row>
    <row r="3" spans="2:150" ht="12.75" customHeight="1">
      <c r="B3" s="1153" t="s">
        <v>1374</v>
      </c>
      <c r="C3" s="1154"/>
      <c r="D3" s="1154"/>
      <c r="E3" s="1154"/>
      <c r="F3" s="1154"/>
      <c r="G3" s="1154"/>
      <c r="H3" s="1154"/>
      <c r="I3" s="1154"/>
      <c r="J3" s="1154"/>
      <c r="K3" s="1154"/>
      <c r="L3" s="1154"/>
      <c r="M3" s="1155"/>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row>
    <row r="4" spans="2:150" ht="3.75" customHeight="1">
      <c r="B4" s="1136"/>
      <c r="C4" s="1156"/>
      <c r="D4" s="1156"/>
      <c r="E4" s="1156"/>
      <c r="F4" s="1156"/>
      <c r="G4" s="1156"/>
      <c r="H4" s="1156"/>
      <c r="I4" s="1156"/>
      <c r="J4" s="1156"/>
      <c r="K4" s="1156"/>
      <c r="L4" s="1156"/>
      <c r="M4" s="1137"/>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row>
    <row r="5" spans="2:150" ht="12.75">
      <c r="B5" s="23" t="s">
        <v>1375</v>
      </c>
      <c r="C5" s="1061">
        <v>1995</v>
      </c>
      <c r="D5" s="331">
        <v>1996</v>
      </c>
      <c r="E5" s="331">
        <v>1997</v>
      </c>
      <c r="F5" s="1062">
        <v>1998</v>
      </c>
      <c r="G5" s="331">
        <v>1999</v>
      </c>
      <c r="H5" s="331">
        <v>2000</v>
      </c>
      <c r="I5" s="1062">
        <v>2001</v>
      </c>
      <c r="J5" s="331">
        <v>2002</v>
      </c>
      <c r="K5" s="331">
        <v>2003</v>
      </c>
      <c r="L5" s="1062">
        <v>2004</v>
      </c>
      <c r="M5" s="1021" t="s">
        <v>1707</v>
      </c>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1063"/>
      <c r="BA5" s="1063"/>
      <c r="BB5" s="1063"/>
      <c r="BC5" s="1063"/>
      <c r="BD5" s="1063"/>
      <c r="BE5" s="1063"/>
      <c r="BF5" s="1063"/>
      <c r="BG5" s="1063"/>
      <c r="BH5" s="1063"/>
      <c r="BI5" s="1063"/>
      <c r="BJ5" s="1063"/>
      <c r="BK5" s="1063"/>
      <c r="BL5" s="1063"/>
      <c r="BM5" s="1063"/>
      <c r="BN5" s="1063"/>
      <c r="BO5" s="1063"/>
      <c r="BP5" s="1063"/>
      <c r="BQ5" s="1063"/>
      <c r="BR5" s="1063"/>
      <c r="BS5" s="1063"/>
      <c r="BT5" s="1063"/>
      <c r="BU5" s="1063"/>
      <c r="BV5" s="1063"/>
      <c r="BW5" s="1063"/>
      <c r="BX5" s="1063"/>
      <c r="BY5" s="1063"/>
      <c r="BZ5" s="1063"/>
      <c r="CA5" s="1063"/>
      <c r="CB5" s="1063"/>
      <c r="CC5" s="1063"/>
      <c r="CD5" s="1063"/>
      <c r="CE5" s="1063"/>
      <c r="CF5" s="1063"/>
      <c r="CG5" s="1063"/>
      <c r="CH5" s="1063"/>
      <c r="CI5" s="1063"/>
      <c r="CJ5" s="1063"/>
      <c r="CK5" s="1063"/>
      <c r="CL5" s="1063"/>
      <c r="CM5" s="1063"/>
      <c r="CN5" s="1063"/>
      <c r="CO5" s="1063"/>
      <c r="CP5" s="1063"/>
      <c r="CQ5" s="1063"/>
      <c r="CR5" s="1063"/>
      <c r="CS5" s="1063"/>
      <c r="CT5" s="1063"/>
      <c r="CU5" s="1063"/>
      <c r="CV5" s="1063"/>
      <c r="CW5" s="1063"/>
      <c r="CX5" s="1063"/>
      <c r="CY5" s="1063"/>
      <c r="CZ5" s="1063"/>
      <c r="DA5" s="1063"/>
      <c r="DB5" s="1063"/>
      <c r="DC5" s="1063"/>
      <c r="DD5" s="1063"/>
      <c r="DE5" s="1063"/>
      <c r="DF5" s="1063"/>
      <c r="DG5" s="1063"/>
      <c r="DH5" s="1063"/>
      <c r="DI5" s="1063"/>
      <c r="DJ5" s="1063"/>
      <c r="DK5" s="1063"/>
      <c r="DL5" s="1063"/>
      <c r="DM5" s="1063"/>
      <c r="DN5" s="1063"/>
      <c r="DO5" s="1063"/>
      <c r="DP5" s="1063"/>
      <c r="DQ5" s="1063"/>
      <c r="DR5" s="1063"/>
      <c r="DS5" s="1063"/>
      <c r="DT5" s="1063"/>
      <c r="DU5" s="1063"/>
      <c r="DV5" s="1063"/>
      <c r="DW5" s="1063"/>
      <c r="DX5" s="1063"/>
      <c r="DY5" s="1063"/>
      <c r="DZ5" s="1063"/>
      <c r="EA5" s="1063"/>
      <c r="EB5" s="1063"/>
      <c r="EC5" s="1063"/>
      <c r="ED5" s="1063"/>
      <c r="EE5" s="1063"/>
      <c r="EF5" s="1063"/>
      <c r="EG5" s="1063"/>
      <c r="EH5" s="1063"/>
      <c r="EI5" s="1063"/>
      <c r="EJ5" s="1063"/>
      <c r="EK5" s="1063"/>
      <c r="EL5" s="1063"/>
      <c r="EM5" s="1063"/>
      <c r="EN5" s="1063"/>
      <c r="EO5" s="1063"/>
      <c r="EP5" s="1063"/>
      <c r="EQ5" s="1063"/>
      <c r="ER5" s="1063"/>
      <c r="ES5" s="1063"/>
      <c r="ET5" s="1063"/>
    </row>
    <row r="6" spans="2:153" ht="12.75">
      <c r="B6" s="211" t="s">
        <v>1630</v>
      </c>
      <c r="C6" s="864">
        <v>32</v>
      </c>
      <c r="D6" s="160">
        <v>25</v>
      </c>
      <c r="E6" s="17">
        <v>15.1</v>
      </c>
      <c r="F6" s="329" t="s">
        <v>784</v>
      </c>
      <c r="G6" s="17">
        <v>12.2</v>
      </c>
      <c r="H6" s="17">
        <v>8.4</v>
      </c>
      <c r="I6" s="17">
        <v>10</v>
      </c>
      <c r="J6" s="17">
        <v>12.3</v>
      </c>
      <c r="K6" s="17">
        <v>16</v>
      </c>
      <c r="L6" s="17">
        <v>15.7</v>
      </c>
      <c r="M6" s="1065">
        <v>12.33</v>
      </c>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4"/>
      <c r="BR6" s="1064"/>
      <c r="BS6" s="1064"/>
      <c r="BT6" s="1064"/>
      <c r="BU6" s="1064"/>
      <c r="BV6" s="1064"/>
      <c r="BW6" s="1064"/>
      <c r="BX6" s="1064"/>
      <c r="BY6" s="1064"/>
      <c r="BZ6" s="1064"/>
      <c r="CA6" s="1064"/>
      <c r="CB6" s="1064"/>
      <c r="CC6" s="1064"/>
      <c r="CD6" s="1064"/>
      <c r="CE6" s="1064"/>
      <c r="CF6" s="1064"/>
      <c r="CG6" s="1064"/>
      <c r="CH6" s="1064"/>
      <c r="CI6" s="1064"/>
      <c r="CJ6" s="1064"/>
      <c r="CK6" s="1064"/>
      <c r="CL6" s="1064"/>
      <c r="CM6" s="1064"/>
      <c r="CN6" s="1064"/>
      <c r="CO6" s="1064"/>
      <c r="CP6" s="1064"/>
      <c r="CQ6" s="1064"/>
      <c r="CR6" s="1064"/>
      <c r="CS6" s="1064"/>
      <c r="CT6" s="1064"/>
      <c r="CU6" s="1064"/>
      <c r="CV6" s="1064"/>
      <c r="CW6" s="1064"/>
      <c r="CX6" s="1064"/>
      <c r="CY6" s="1064"/>
      <c r="CZ6" s="1064"/>
      <c r="DA6" s="1064"/>
      <c r="DB6" s="1064"/>
      <c r="DC6" s="1064"/>
      <c r="DD6" s="1064"/>
      <c r="DE6" s="1064"/>
      <c r="DF6" s="1064"/>
      <c r="DG6" s="1064"/>
      <c r="DH6" s="1064"/>
      <c r="DI6" s="1064"/>
      <c r="DJ6" s="1064"/>
      <c r="DK6" s="1064"/>
      <c r="DL6" s="1064"/>
      <c r="DM6" s="1064"/>
      <c r="DN6" s="1064"/>
      <c r="DO6" s="1064"/>
      <c r="DP6" s="1064"/>
      <c r="DQ6" s="1064"/>
      <c r="DR6" s="1064"/>
      <c r="DS6" s="1064"/>
      <c r="DT6" s="1064"/>
      <c r="DU6" s="1064"/>
      <c r="DV6" s="1064"/>
      <c r="DW6" s="1064"/>
      <c r="DX6" s="1064"/>
      <c r="DY6" s="1064"/>
      <c r="DZ6" s="1064"/>
      <c r="EA6" s="1064"/>
      <c r="EB6" s="1064"/>
      <c r="EC6" s="1064"/>
      <c r="ED6" s="1064"/>
      <c r="EE6" s="1064"/>
      <c r="EF6" s="1064"/>
      <c r="EG6" s="1064"/>
      <c r="EH6" s="1064"/>
      <c r="EI6" s="1064"/>
      <c r="EJ6" s="1064"/>
      <c r="EK6" s="1064"/>
      <c r="EL6" s="1064"/>
      <c r="EM6" s="1064"/>
      <c r="EN6" s="1064"/>
      <c r="EO6" s="1064"/>
      <c r="EP6" s="1064"/>
      <c r="EQ6" s="1064"/>
      <c r="ER6" s="1064"/>
      <c r="ES6" s="1064"/>
      <c r="ET6" s="1064"/>
      <c r="EU6">
        <f>EW6/6</f>
        <v>12.333333333333334</v>
      </c>
      <c r="EV6" s="1"/>
      <c r="EW6">
        <f>13+12+13+12+12+12</f>
        <v>74</v>
      </c>
    </row>
    <row r="7" spans="2:153" ht="12.75">
      <c r="B7" s="211" t="s">
        <v>1376</v>
      </c>
      <c r="C7" s="6" t="s">
        <v>784</v>
      </c>
      <c r="D7" s="160">
        <v>20.7</v>
      </c>
      <c r="E7" s="17">
        <v>27.9</v>
      </c>
      <c r="F7" s="160">
        <v>20.3</v>
      </c>
      <c r="G7" s="17">
        <v>38.2</v>
      </c>
      <c r="H7" s="17">
        <v>20.7</v>
      </c>
      <c r="I7" s="17">
        <v>20</v>
      </c>
      <c r="J7" s="17">
        <v>13.4</v>
      </c>
      <c r="K7" s="17">
        <v>12</v>
      </c>
      <c r="L7" s="17">
        <v>8.5</v>
      </c>
      <c r="M7" s="161">
        <v>15.17</v>
      </c>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c r="BE7" s="1064"/>
      <c r="BF7" s="1064"/>
      <c r="BG7" s="1064"/>
      <c r="BH7" s="1064"/>
      <c r="BI7" s="1064"/>
      <c r="BJ7" s="1064"/>
      <c r="BK7" s="1064"/>
      <c r="BL7" s="1064"/>
      <c r="BM7" s="1064"/>
      <c r="BN7" s="1064"/>
      <c r="BO7" s="1064"/>
      <c r="BP7" s="1064"/>
      <c r="BQ7" s="1064"/>
      <c r="BR7" s="1064"/>
      <c r="BS7" s="1064"/>
      <c r="BT7" s="1064"/>
      <c r="BU7" s="1064"/>
      <c r="BV7" s="1064"/>
      <c r="BW7" s="1064"/>
      <c r="BX7" s="1064"/>
      <c r="BY7" s="1064"/>
      <c r="BZ7" s="1064"/>
      <c r="CA7" s="1064"/>
      <c r="CB7" s="1064"/>
      <c r="CC7" s="1064"/>
      <c r="CD7" s="1064"/>
      <c r="CE7" s="1064"/>
      <c r="CF7" s="1064"/>
      <c r="CG7" s="1064"/>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1064"/>
      <c r="ED7" s="1064"/>
      <c r="EE7" s="1064"/>
      <c r="EF7" s="1064"/>
      <c r="EG7" s="1064"/>
      <c r="EH7" s="1064"/>
      <c r="EI7" s="1064"/>
      <c r="EJ7" s="1064"/>
      <c r="EK7" s="1064"/>
      <c r="EL7" s="1064"/>
      <c r="EM7" s="1064"/>
      <c r="EN7" s="1064"/>
      <c r="EO7" s="1064"/>
      <c r="EP7" s="1064"/>
      <c r="EQ7" s="1064"/>
      <c r="ER7" s="1064"/>
      <c r="ES7" s="1064"/>
      <c r="ET7" s="1064"/>
      <c r="EU7">
        <f>EW7/6</f>
        <v>15.166666666666666</v>
      </c>
      <c r="EW7">
        <f>16+15+15+15+30</f>
        <v>91</v>
      </c>
    </row>
    <row r="8" spans="2:153" ht="12.75">
      <c r="B8" s="1027" t="s">
        <v>297</v>
      </c>
      <c r="C8" s="6">
        <v>21.7</v>
      </c>
      <c r="D8" s="17">
        <v>8.1</v>
      </c>
      <c r="E8" s="17">
        <v>15.9</v>
      </c>
      <c r="F8" s="160">
        <v>12.6</v>
      </c>
      <c r="G8" s="17">
        <v>11.9</v>
      </c>
      <c r="H8" s="17">
        <v>12.5</v>
      </c>
      <c r="I8" s="17">
        <v>17</v>
      </c>
      <c r="J8" s="17">
        <v>19.9</v>
      </c>
      <c r="K8" s="17">
        <v>15</v>
      </c>
      <c r="L8" s="17">
        <v>12.2</v>
      </c>
      <c r="M8" s="161">
        <v>9.5</v>
      </c>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c r="BE8" s="1064"/>
      <c r="BF8" s="1064"/>
      <c r="BG8" s="1064"/>
      <c r="BH8" s="1064"/>
      <c r="BI8" s="1064"/>
      <c r="BJ8" s="1064"/>
      <c r="BK8" s="1064"/>
      <c r="BL8" s="1064"/>
      <c r="BM8" s="1064"/>
      <c r="BN8" s="1064"/>
      <c r="BO8" s="1064"/>
      <c r="BP8" s="1064"/>
      <c r="BQ8" s="1064"/>
      <c r="BR8" s="1064"/>
      <c r="BS8" s="1064"/>
      <c r="BT8" s="1064"/>
      <c r="BU8" s="1064"/>
      <c r="BV8" s="1064"/>
      <c r="BW8" s="1064"/>
      <c r="BX8" s="1064"/>
      <c r="BY8" s="1064"/>
      <c r="BZ8" s="1064"/>
      <c r="CA8" s="1064"/>
      <c r="CB8" s="1064"/>
      <c r="CC8" s="1064"/>
      <c r="CD8" s="1064"/>
      <c r="CE8" s="1064"/>
      <c r="CF8" s="1064"/>
      <c r="CG8" s="1064"/>
      <c r="CH8" s="1064"/>
      <c r="CI8" s="1064"/>
      <c r="CJ8" s="1064"/>
      <c r="CK8" s="1064"/>
      <c r="CL8" s="1064"/>
      <c r="CM8" s="1064"/>
      <c r="CN8" s="1064"/>
      <c r="CO8" s="1064"/>
      <c r="CP8" s="1064"/>
      <c r="CQ8" s="1064"/>
      <c r="CR8" s="1064"/>
      <c r="CS8" s="1064"/>
      <c r="CT8" s="1064"/>
      <c r="CU8" s="1064"/>
      <c r="CV8" s="1064"/>
      <c r="CW8" s="1064"/>
      <c r="CX8" s="1064"/>
      <c r="CY8" s="1064"/>
      <c r="CZ8" s="1064"/>
      <c r="DA8" s="1064"/>
      <c r="DB8" s="1064"/>
      <c r="DC8" s="1064"/>
      <c r="DD8" s="1064"/>
      <c r="DE8" s="1064"/>
      <c r="DF8" s="1064"/>
      <c r="DG8" s="1064"/>
      <c r="DH8" s="1064"/>
      <c r="DI8" s="1064"/>
      <c r="DJ8" s="1064"/>
      <c r="DK8" s="1064"/>
      <c r="DL8" s="1064"/>
      <c r="DM8" s="1064"/>
      <c r="DN8" s="1064"/>
      <c r="DO8" s="1064"/>
      <c r="DP8" s="1064"/>
      <c r="DQ8" s="1064"/>
      <c r="DR8" s="1064"/>
      <c r="DS8" s="1064"/>
      <c r="DT8" s="1064"/>
      <c r="DU8" s="1064"/>
      <c r="DV8" s="1064"/>
      <c r="DW8" s="1064"/>
      <c r="DX8" s="1064"/>
      <c r="DY8" s="1064"/>
      <c r="DZ8" s="1064"/>
      <c r="EA8" s="1064"/>
      <c r="EB8" s="1064"/>
      <c r="EC8" s="1064"/>
      <c r="ED8" s="1064"/>
      <c r="EE8" s="1064"/>
      <c r="EF8" s="1064"/>
      <c r="EG8" s="1064"/>
      <c r="EH8" s="1064"/>
      <c r="EI8" s="1064"/>
      <c r="EJ8" s="1064"/>
      <c r="EK8" s="1064"/>
      <c r="EL8" s="1064"/>
      <c r="EM8" s="1064"/>
      <c r="EN8" s="1064"/>
      <c r="EO8" s="1064"/>
      <c r="EP8" s="1064"/>
      <c r="EQ8" s="1064"/>
      <c r="ER8" s="1064"/>
      <c r="ES8" s="1064"/>
      <c r="ET8" s="1064"/>
      <c r="EU8">
        <f>EW8/6</f>
        <v>9.5</v>
      </c>
      <c r="EW8">
        <f>14+13+5+13+6+6</f>
        <v>57</v>
      </c>
    </row>
    <row r="9" spans="2:153" ht="12.75">
      <c r="B9" s="211" t="s">
        <v>239</v>
      </c>
      <c r="C9" s="6">
        <v>23.5</v>
      </c>
      <c r="D9" s="17">
        <v>17.3</v>
      </c>
      <c r="E9" s="17">
        <v>16.3</v>
      </c>
      <c r="F9" s="160">
        <v>15.4</v>
      </c>
      <c r="G9" s="17">
        <v>17.5</v>
      </c>
      <c r="H9" s="17">
        <v>15.2</v>
      </c>
      <c r="I9" s="17">
        <v>13</v>
      </c>
      <c r="J9" s="17">
        <v>11.3</v>
      </c>
      <c r="K9" s="17">
        <v>10</v>
      </c>
      <c r="L9" s="17">
        <v>9.89</v>
      </c>
      <c r="M9" s="161">
        <v>6.55</v>
      </c>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c r="BE9" s="1064"/>
      <c r="BF9" s="1064"/>
      <c r="BG9" s="1064"/>
      <c r="BH9" s="1064"/>
      <c r="BI9" s="1064"/>
      <c r="BJ9" s="1064"/>
      <c r="BK9" s="1064"/>
      <c r="BL9" s="1064"/>
      <c r="BM9" s="1064"/>
      <c r="BN9" s="1064"/>
      <c r="BO9" s="1064"/>
      <c r="BP9" s="1064"/>
      <c r="BQ9" s="1064"/>
      <c r="BR9" s="1064"/>
      <c r="BS9" s="1064"/>
      <c r="BT9" s="1064"/>
      <c r="BU9" s="1064"/>
      <c r="BV9" s="1064"/>
      <c r="BW9" s="1064"/>
      <c r="BX9" s="1064"/>
      <c r="BY9" s="1064"/>
      <c r="BZ9" s="1064"/>
      <c r="CA9" s="1064"/>
      <c r="CB9" s="1064"/>
      <c r="CC9" s="1064"/>
      <c r="CD9" s="1064"/>
      <c r="CE9" s="1064"/>
      <c r="CF9" s="1064"/>
      <c r="CG9" s="1064"/>
      <c r="CH9" s="1064"/>
      <c r="CI9" s="1064"/>
      <c r="CJ9" s="1064"/>
      <c r="CK9" s="1064"/>
      <c r="CL9" s="1064"/>
      <c r="CM9" s="1064"/>
      <c r="CN9" s="1064"/>
      <c r="CO9" s="1064"/>
      <c r="CP9" s="1064"/>
      <c r="CQ9" s="1064"/>
      <c r="CR9" s="1064"/>
      <c r="CS9" s="1064"/>
      <c r="CT9" s="1064"/>
      <c r="CU9" s="1064"/>
      <c r="CV9" s="1064"/>
      <c r="CW9" s="1064"/>
      <c r="CX9" s="1064"/>
      <c r="CY9" s="1064"/>
      <c r="CZ9" s="1064"/>
      <c r="DA9" s="1064"/>
      <c r="DB9" s="1064"/>
      <c r="DC9" s="1064"/>
      <c r="DD9" s="1064"/>
      <c r="DE9" s="1064"/>
      <c r="DF9" s="1064"/>
      <c r="DG9" s="1064"/>
      <c r="DH9" s="1064"/>
      <c r="DI9" s="1064"/>
      <c r="DJ9" s="1064"/>
      <c r="DK9" s="1064"/>
      <c r="DL9" s="1064"/>
      <c r="DM9" s="1064"/>
      <c r="DN9" s="1064"/>
      <c r="DO9" s="1064"/>
      <c r="DP9" s="1064"/>
      <c r="DQ9" s="1064"/>
      <c r="DR9" s="1064"/>
      <c r="DS9" s="1064"/>
      <c r="DT9" s="1064"/>
      <c r="DU9" s="1064"/>
      <c r="DV9" s="1064"/>
      <c r="DW9" s="1064"/>
      <c r="DX9" s="1064"/>
      <c r="DY9" s="1064"/>
      <c r="DZ9" s="1064"/>
      <c r="EA9" s="1064"/>
      <c r="EB9" s="1064"/>
      <c r="EC9" s="1064"/>
      <c r="ED9" s="1064"/>
      <c r="EE9" s="1064"/>
      <c r="EF9" s="1064"/>
      <c r="EG9" s="1064"/>
      <c r="EH9" s="1064"/>
      <c r="EI9" s="1064"/>
      <c r="EJ9" s="1064"/>
      <c r="EK9" s="1064"/>
      <c r="EL9" s="1064"/>
      <c r="EM9" s="1064"/>
      <c r="EN9" s="1064"/>
      <c r="EO9" s="1064"/>
      <c r="EP9" s="1064"/>
      <c r="EQ9" s="1064"/>
      <c r="ER9" s="1064"/>
      <c r="ES9" s="1064"/>
      <c r="ET9" s="1064"/>
      <c r="EU9">
        <f>EW9/9</f>
        <v>6.555555555555555</v>
      </c>
      <c r="EW9">
        <f>13+5+6+5+5+5+20</f>
        <v>59</v>
      </c>
    </row>
    <row r="10" spans="2:153" ht="12.75">
      <c r="B10" s="211" t="s">
        <v>1682</v>
      </c>
      <c r="C10" s="6">
        <v>17.2</v>
      </c>
      <c r="D10" s="17">
        <v>16.8</v>
      </c>
      <c r="E10" s="17">
        <v>16.4</v>
      </c>
      <c r="F10" s="160">
        <v>11.8</v>
      </c>
      <c r="G10" s="17">
        <v>14</v>
      </c>
      <c r="H10" s="17">
        <v>12.4</v>
      </c>
      <c r="I10" s="17">
        <v>10</v>
      </c>
      <c r="J10" s="17">
        <v>7.27</v>
      </c>
      <c r="K10" s="17">
        <v>6</v>
      </c>
      <c r="L10" s="17">
        <v>5.63</v>
      </c>
      <c r="M10" s="161">
        <v>5.5</v>
      </c>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c r="BE10" s="1064"/>
      <c r="BF10" s="1064"/>
      <c r="BG10" s="1064"/>
      <c r="BH10" s="1064"/>
      <c r="BI10" s="1064"/>
      <c r="BJ10" s="1064"/>
      <c r="BK10" s="1064"/>
      <c r="BL10" s="1064"/>
      <c r="BM10" s="1064"/>
      <c r="BN10" s="1064"/>
      <c r="BO10" s="1064"/>
      <c r="BP10" s="1064"/>
      <c r="BQ10" s="1064"/>
      <c r="BR10" s="1064"/>
      <c r="BS10" s="1064"/>
      <c r="BT10" s="1064"/>
      <c r="BU10" s="1064"/>
      <c r="BV10" s="1064"/>
      <c r="BW10" s="1064"/>
      <c r="BX10" s="1064"/>
      <c r="BY10" s="1064"/>
      <c r="BZ10" s="1064"/>
      <c r="CA10" s="1064"/>
      <c r="CB10" s="1064"/>
      <c r="CC10" s="1064"/>
      <c r="CD10" s="1064"/>
      <c r="CE10" s="1064"/>
      <c r="CF10" s="1064"/>
      <c r="CG10" s="1064"/>
      <c r="CH10" s="1064"/>
      <c r="CI10" s="1064"/>
      <c r="CJ10" s="1064"/>
      <c r="CK10" s="1064"/>
      <c r="CL10" s="1064"/>
      <c r="CM10" s="1064"/>
      <c r="CN10" s="1064"/>
      <c r="CO10" s="1064"/>
      <c r="CP10" s="1064"/>
      <c r="CQ10" s="1064"/>
      <c r="CR10" s="1064"/>
      <c r="CS10" s="1064"/>
      <c r="CT10" s="1064"/>
      <c r="CU10" s="1064"/>
      <c r="CV10" s="1064"/>
      <c r="CW10" s="1064"/>
      <c r="CX10" s="1064"/>
      <c r="CY10" s="1064"/>
      <c r="CZ10" s="1064"/>
      <c r="DA10" s="1064"/>
      <c r="DB10" s="1064"/>
      <c r="DC10" s="1064"/>
      <c r="DD10" s="1064"/>
      <c r="DE10" s="1064"/>
      <c r="DF10" s="1064"/>
      <c r="DG10" s="1064"/>
      <c r="DH10" s="1064"/>
      <c r="DI10" s="1064"/>
      <c r="DJ10" s="1064"/>
      <c r="DK10" s="1064"/>
      <c r="DL10" s="1064"/>
      <c r="DM10" s="1064"/>
      <c r="DN10" s="1064"/>
      <c r="DO10" s="1064"/>
      <c r="DP10" s="1064"/>
      <c r="DQ10" s="1064"/>
      <c r="DR10" s="1064"/>
      <c r="DS10" s="1064"/>
      <c r="DT10" s="1064"/>
      <c r="DU10" s="1064"/>
      <c r="DV10" s="1064"/>
      <c r="DW10" s="1064"/>
      <c r="DX10" s="1064"/>
      <c r="DY10" s="1064"/>
      <c r="DZ10" s="1064"/>
      <c r="EA10" s="1064"/>
      <c r="EB10" s="1064"/>
      <c r="EC10" s="1064"/>
      <c r="ED10" s="1064"/>
      <c r="EE10" s="1064"/>
      <c r="EF10" s="1064"/>
      <c r="EG10" s="1064"/>
      <c r="EH10" s="1064"/>
      <c r="EI10" s="1064"/>
      <c r="EJ10" s="1064"/>
      <c r="EK10" s="1064"/>
      <c r="EL10" s="1064"/>
      <c r="EM10" s="1064"/>
      <c r="EN10" s="1064"/>
      <c r="EO10" s="1064"/>
      <c r="EP10" s="1064"/>
      <c r="EQ10" s="1064"/>
      <c r="ER10" s="1064"/>
      <c r="ES10" s="1064"/>
      <c r="ET10" s="1064"/>
      <c r="EU10">
        <f>EW10/8</f>
        <v>5.5</v>
      </c>
      <c r="EW10">
        <f>6+6+6+6+5+6+4+5</f>
        <v>44</v>
      </c>
    </row>
    <row r="11" spans="2:153" ht="12.75">
      <c r="B11" s="211" t="s">
        <v>294</v>
      </c>
      <c r="C11" s="6">
        <v>35.7</v>
      </c>
      <c r="D11" s="17">
        <v>21.3</v>
      </c>
      <c r="E11" s="17">
        <v>0</v>
      </c>
      <c r="F11" s="160">
        <v>34.3</v>
      </c>
      <c r="G11" s="17">
        <v>44.5</v>
      </c>
      <c r="H11" s="17">
        <v>17.4</v>
      </c>
      <c r="I11" s="17">
        <v>18</v>
      </c>
      <c r="J11" s="17">
        <v>11.4</v>
      </c>
      <c r="K11" s="17">
        <v>17</v>
      </c>
      <c r="L11" s="17">
        <v>9.33</v>
      </c>
      <c r="M11" s="161">
        <v>7.66</v>
      </c>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c r="BE11" s="1064"/>
      <c r="BF11" s="1064"/>
      <c r="BG11" s="1064"/>
      <c r="BH11" s="1064"/>
      <c r="BI11" s="1064"/>
      <c r="BJ11" s="1064"/>
      <c r="BK11" s="1064"/>
      <c r="BL11" s="1064"/>
      <c r="BM11" s="1064"/>
      <c r="BN11" s="1064"/>
      <c r="BO11" s="1064"/>
      <c r="BP11" s="1064"/>
      <c r="BQ11" s="1064"/>
      <c r="BR11" s="1064"/>
      <c r="BS11" s="1064"/>
      <c r="BT11" s="1064"/>
      <c r="BU11" s="1064"/>
      <c r="BV11" s="1064"/>
      <c r="BW11" s="1064"/>
      <c r="BX11" s="1064"/>
      <c r="BY11" s="1064"/>
      <c r="BZ11" s="1064"/>
      <c r="CA11" s="1064"/>
      <c r="CB11" s="1064"/>
      <c r="CC11" s="1064"/>
      <c r="CD11" s="1064"/>
      <c r="CE11" s="1064"/>
      <c r="CF11" s="1064"/>
      <c r="CG11" s="1064"/>
      <c r="CH11" s="1064"/>
      <c r="CI11" s="1064"/>
      <c r="CJ11" s="1064"/>
      <c r="CK11" s="1064"/>
      <c r="CL11" s="1064"/>
      <c r="CM11" s="1064"/>
      <c r="CN11" s="1064"/>
      <c r="CO11" s="1064"/>
      <c r="CP11" s="1064"/>
      <c r="CQ11" s="1064"/>
      <c r="CR11" s="1064"/>
      <c r="CS11" s="1064"/>
      <c r="CT11" s="1064"/>
      <c r="CU11" s="1064"/>
      <c r="CV11" s="1064"/>
      <c r="CW11" s="1064"/>
      <c r="CX11" s="1064"/>
      <c r="CY11" s="1064"/>
      <c r="CZ11" s="1064"/>
      <c r="DA11" s="1064"/>
      <c r="DB11" s="1064"/>
      <c r="DC11" s="1064"/>
      <c r="DD11" s="1064"/>
      <c r="DE11" s="1064"/>
      <c r="DF11" s="1064"/>
      <c r="DG11" s="1064"/>
      <c r="DH11" s="1064"/>
      <c r="DI11" s="1064"/>
      <c r="DJ11" s="1064"/>
      <c r="DK11" s="1064"/>
      <c r="DL11" s="1064"/>
      <c r="DM11" s="1064"/>
      <c r="DN11" s="1064"/>
      <c r="DO11" s="1064"/>
      <c r="DP11" s="1064"/>
      <c r="DQ11" s="1064"/>
      <c r="DR11" s="1064"/>
      <c r="DS11" s="1064"/>
      <c r="DT11" s="1064"/>
      <c r="DU11" s="1064"/>
      <c r="DV11" s="1064"/>
      <c r="DW11" s="1064"/>
      <c r="DX11" s="1064"/>
      <c r="DY11" s="1064"/>
      <c r="DZ11" s="1064"/>
      <c r="EA11" s="1064"/>
      <c r="EB11" s="1064"/>
      <c r="EC11" s="1064"/>
      <c r="ED11" s="1064"/>
      <c r="EE11" s="1064"/>
      <c r="EF11" s="1064"/>
      <c r="EG11" s="1064"/>
      <c r="EH11" s="1064"/>
      <c r="EI11" s="1064"/>
      <c r="EJ11" s="1064"/>
      <c r="EK11" s="1064"/>
      <c r="EL11" s="1064"/>
      <c r="EM11" s="1064"/>
      <c r="EN11" s="1064"/>
      <c r="EO11" s="1064"/>
      <c r="EP11" s="1064"/>
      <c r="EQ11" s="1064"/>
      <c r="ER11" s="1064"/>
      <c r="ES11" s="1064"/>
      <c r="ET11" s="1064"/>
      <c r="EU11">
        <f>EW11/9</f>
        <v>7.666666666666667</v>
      </c>
      <c r="EW11">
        <f>8+12+6+5+19+19</f>
        <v>69</v>
      </c>
    </row>
    <row r="12" spans="2:153" ht="12.75">
      <c r="B12" s="211" t="s">
        <v>296</v>
      </c>
      <c r="C12" s="8">
        <v>31.1</v>
      </c>
      <c r="D12" s="26">
        <v>18</v>
      </c>
      <c r="E12" s="26">
        <v>25.1</v>
      </c>
      <c r="F12" s="1028">
        <v>11.5</v>
      </c>
      <c r="G12" s="26">
        <v>14.9</v>
      </c>
      <c r="H12" s="26">
        <v>12.1</v>
      </c>
      <c r="I12" s="26">
        <v>16</v>
      </c>
      <c r="J12" s="26">
        <v>9.07</v>
      </c>
      <c r="K12" s="26">
        <v>8</v>
      </c>
      <c r="L12" s="26">
        <v>6.67</v>
      </c>
      <c r="M12" s="1066">
        <v>8.66</v>
      </c>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c r="BE12" s="1064"/>
      <c r="BF12" s="1064"/>
      <c r="BG12" s="1064"/>
      <c r="BH12" s="1064"/>
      <c r="BI12" s="1064"/>
      <c r="BJ12" s="1064"/>
      <c r="BK12" s="1064"/>
      <c r="BL12" s="1064"/>
      <c r="BM12" s="1064"/>
      <c r="BN12" s="1064"/>
      <c r="BO12" s="1064"/>
      <c r="BP12" s="1064"/>
      <c r="BQ12" s="1064"/>
      <c r="BR12" s="1064"/>
      <c r="BS12" s="1064"/>
      <c r="BT12" s="1064"/>
      <c r="BU12" s="1064"/>
      <c r="BV12" s="1064"/>
      <c r="BW12" s="1064"/>
      <c r="BX12" s="1064"/>
      <c r="BY12" s="1064"/>
      <c r="BZ12" s="1064"/>
      <c r="CA12" s="1064"/>
      <c r="CB12" s="1064"/>
      <c r="CC12" s="1064"/>
      <c r="CD12" s="1064"/>
      <c r="CE12" s="1064"/>
      <c r="CF12" s="1064"/>
      <c r="CG12" s="1064"/>
      <c r="CH12" s="1064"/>
      <c r="CI12" s="1064"/>
      <c r="CJ12" s="1064"/>
      <c r="CK12" s="1064"/>
      <c r="CL12" s="1064"/>
      <c r="CM12" s="1064"/>
      <c r="CN12" s="1064"/>
      <c r="CO12" s="1064"/>
      <c r="CP12" s="1064"/>
      <c r="CQ12" s="1064"/>
      <c r="CR12" s="1064"/>
      <c r="CS12" s="1064"/>
      <c r="CT12" s="1064"/>
      <c r="CU12" s="1064"/>
      <c r="CV12" s="1064"/>
      <c r="CW12" s="1064"/>
      <c r="CX12" s="1064"/>
      <c r="CY12" s="1064"/>
      <c r="CZ12" s="1064"/>
      <c r="DA12" s="1064"/>
      <c r="DB12" s="1064"/>
      <c r="DC12" s="1064"/>
      <c r="DD12" s="1064"/>
      <c r="DE12" s="1064"/>
      <c r="DF12" s="1064"/>
      <c r="DG12" s="1064"/>
      <c r="DH12" s="1064"/>
      <c r="DI12" s="1064"/>
      <c r="DJ12" s="1064"/>
      <c r="DK12" s="1064"/>
      <c r="DL12" s="1064"/>
      <c r="DM12" s="1064"/>
      <c r="DN12" s="1064"/>
      <c r="DO12" s="1064"/>
      <c r="DP12" s="1064"/>
      <c r="DQ12" s="1064"/>
      <c r="DR12" s="1064"/>
      <c r="DS12" s="1064"/>
      <c r="DT12" s="1064"/>
      <c r="DU12" s="1064"/>
      <c r="DV12" s="1064"/>
      <c r="DW12" s="1064"/>
      <c r="DX12" s="1064"/>
      <c r="DY12" s="1064"/>
      <c r="DZ12" s="1064"/>
      <c r="EA12" s="1064"/>
      <c r="EB12" s="1064"/>
      <c r="EC12" s="1064"/>
      <c r="ED12" s="1064"/>
      <c r="EE12" s="1064"/>
      <c r="EF12" s="1064"/>
      <c r="EG12" s="1064"/>
      <c r="EH12" s="1064"/>
      <c r="EI12" s="1064"/>
      <c r="EJ12" s="1064"/>
      <c r="EK12" s="1064"/>
      <c r="EL12" s="1064"/>
      <c r="EM12" s="1064"/>
      <c r="EN12" s="1064"/>
      <c r="EO12" s="1064"/>
      <c r="EP12" s="1064"/>
      <c r="EQ12" s="1064"/>
      <c r="ER12" s="1064"/>
      <c r="ES12" s="1064"/>
      <c r="ET12" s="1064"/>
      <c r="EU12">
        <f>EW12/3</f>
        <v>8.666666666666666</v>
      </c>
      <c r="EW12">
        <f>7+11+8</f>
        <v>26</v>
      </c>
    </row>
    <row r="13" ht="12.75">
      <c r="B13" s="1029"/>
    </row>
    <row r="14" spans="2:12" ht="12.75">
      <c r="B14" s="1151" t="s">
        <v>1377</v>
      </c>
      <c r="C14" s="1151"/>
      <c r="D14" s="1151"/>
      <c r="E14" s="1151"/>
      <c r="F14" s="1151"/>
      <c r="G14" s="1151"/>
      <c r="H14" s="1151"/>
      <c r="I14" s="1151"/>
      <c r="J14" s="1151"/>
      <c r="K14" s="1151"/>
      <c r="L14" s="1151"/>
    </row>
    <row r="15" spans="2:12" ht="12.75">
      <c r="B15" s="194"/>
      <c r="C15" s="194"/>
      <c r="D15" s="194"/>
      <c r="E15" s="194"/>
      <c r="F15" s="194"/>
      <c r="G15" s="194"/>
      <c r="H15" s="194"/>
      <c r="I15" s="194"/>
      <c r="J15" s="194"/>
      <c r="K15" s="1152" t="s">
        <v>1373</v>
      </c>
      <c r="L15" s="1152"/>
    </row>
    <row r="16" spans="2:150" ht="12.75" customHeight="1">
      <c r="B16" s="1153" t="s">
        <v>1378</v>
      </c>
      <c r="C16" s="1154"/>
      <c r="D16" s="1154"/>
      <c r="E16" s="1154"/>
      <c r="F16" s="1154"/>
      <c r="G16" s="1154"/>
      <c r="H16" s="1154"/>
      <c r="I16" s="1154"/>
      <c r="J16" s="1154"/>
      <c r="K16" s="1154"/>
      <c r="L16" s="1154"/>
      <c r="M16" s="1155"/>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row>
    <row r="17" spans="2:150" ht="7.5" customHeight="1">
      <c r="B17" s="1136"/>
      <c r="C17" s="1156"/>
      <c r="D17" s="1156"/>
      <c r="E17" s="1156"/>
      <c r="F17" s="1156"/>
      <c r="G17" s="1156"/>
      <c r="H17" s="1156"/>
      <c r="I17" s="1156"/>
      <c r="J17" s="1156"/>
      <c r="K17" s="1156"/>
      <c r="L17" s="1156"/>
      <c r="M17" s="1137"/>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row>
    <row r="18" spans="2:150" ht="12.75">
      <c r="B18" s="144" t="s">
        <v>1375</v>
      </c>
      <c r="C18" s="1061">
        <v>1995</v>
      </c>
      <c r="D18" s="331">
        <v>1996</v>
      </c>
      <c r="E18" s="331">
        <v>1997</v>
      </c>
      <c r="F18" s="1062">
        <v>1998</v>
      </c>
      <c r="G18" s="331">
        <v>1999</v>
      </c>
      <c r="H18" s="331">
        <v>2000</v>
      </c>
      <c r="I18" s="1062">
        <v>2001</v>
      </c>
      <c r="J18" s="331">
        <v>2002</v>
      </c>
      <c r="K18" s="331">
        <v>2003</v>
      </c>
      <c r="L18" s="1062">
        <v>2004</v>
      </c>
      <c r="M18" s="1021" t="s">
        <v>1707</v>
      </c>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c r="BQ18" s="1063"/>
      <c r="BR18" s="1063"/>
      <c r="BS18" s="1063"/>
      <c r="BT18" s="1063"/>
      <c r="BU18" s="1063"/>
      <c r="BV18" s="1063"/>
      <c r="BW18" s="1063"/>
      <c r="BX18" s="1063"/>
      <c r="BY18" s="1063"/>
      <c r="BZ18" s="1063"/>
      <c r="CA18" s="1063"/>
      <c r="CB18" s="1063"/>
      <c r="CC18" s="1063"/>
      <c r="CD18" s="1063"/>
      <c r="CE18" s="1063"/>
      <c r="CF18" s="1063"/>
      <c r="CG18" s="1063"/>
      <c r="CH18" s="1063"/>
      <c r="CI18" s="1063"/>
      <c r="CJ18" s="1063"/>
      <c r="CK18" s="1063"/>
      <c r="CL18" s="1063"/>
      <c r="CM18" s="1063"/>
      <c r="CN18" s="1063"/>
      <c r="CO18" s="1063"/>
      <c r="CP18" s="1063"/>
      <c r="CQ18" s="1063"/>
      <c r="CR18" s="1063"/>
      <c r="CS18" s="1063"/>
      <c r="CT18" s="1063"/>
      <c r="CU18" s="1063"/>
      <c r="CV18" s="1063"/>
      <c r="CW18" s="1063"/>
      <c r="CX18" s="1063"/>
      <c r="CY18" s="1063"/>
      <c r="CZ18" s="1063"/>
      <c r="DA18" s="1063"/>
      <c r="DB18" s="1063"/>
      <c r="DC18" s="1063"/>
      <c r="DD18" s="1063"/>
      <c r="DE18" s="1063"/>
      <c r="DF18" s="1063"/>
      <c r="DG18" s="1063"/>
      <c r="DH18" s="1063"/>
      <c r="DI18" s="1063"/>
      <c r="DJ18" s="1063"/>
      <c r="DK18" s="1063"/>
      <c r="DL18" s="1063"/>
      <c r="DM18" s="1063"/>
      <c r="DN18" s="1063"/>
      <c r="DO18" s="1063"/>
      <c r="DP18" s="1063"/>
      <c r="DQ18" s="1063"/>
      <c r="DR18" s="1063"/>
      <c r="DS18" s="1063"/>
      <c r="DT18" s="1063"/>
      <c r="DU18" s="1063"/>
      <c r="DV18" s="1063"/>
      <c r="DW18" s="1063"/>
      <c r="DX18" s="1063"/>
      <c r="DY18" s="1063"/>
      <c r="DZ18" s="1063"/>
      <c r="EA18" s="1063"/>
      <c r="EB18" s="1063"/>
      <c r="EC18" s="1063"/>
      <c r="ED18" s="1063"/>
      <c r="EE18" s="1063"/>
      <c r="EF18" s="1063"/>
      <c r="EG18" s="1063"/>
      <c r="EH18" s="1063"/>
      <c r="EI18" s="1063"/>
      <c r="EJ18" s="1063"/>
      <c r="EK18" s="1063"/>
      <c r="EL18" s="1063"/>
      <c r="EM18" s="1063"/>
      <c r="EN18" s="1063"/>
      <c r="EO18" s="1063"/>
      <c r="EP18" s="1063"/>
      <c r="EQ18" s="1063"/>
      <c r="ER18" s="1063"/>
      <c r="ES18" s="1063"/>
      <c r="ET18" s="1063"/>
    </row>
    <row r="19" spans="2:153" ht="12.75">
      <c r="B19" s="211" t="s">
        <v>1630</v>
      </c>
      <c r="C19" s="4">
        <v>18.8</v>
      </c>
      <c r="D19" s="17">
        <v>14.8</v>
      </c>
      <c r="E19" s="17">
        <v>20</v>
      </c>
      <c r="F19" s="329" t="s">
        <v>784</v>
      </c>
      <c r="G19" s="17">
        <v>33</v>
      </c>
      <c r="H19" s="17">
        <v>28.6</v>
      </c>
      <c r="I19" s="17">
        <v>39</v>
      </c>
      <c r="J19" s="17">
        <v>31.8</v>
      </c>
      <c r="K19" s="17">
        <v>25</v>
      </c>
      <c r="L19" s="17">
        <v>24.3</v>
      </c>
      <c r="M19" s="1065">
        <v>20</v>
      </c>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f>EW19/6</f>
        <v>20</v>
      </c>
      <c r="EW19">
        <f>22+19+21+20+18+20</f>
        <v>120</v>
      </c>
    </row>
    <row r="20" spans="2:153" ht="12.75">
      <c r="B20" s="211" t="s">
        <v>1376</v>
      </c>
      <c r="C20" s="6" t="s">
        <v>784</v>
      </c>
      <c r="D20" s="17">
        <v>28</v>
      </c>
      <c r="E20" s="17">
        <v>20.4</v>
      </c>
      <c r="F20" s="17">
        <v>25</v>
      </c>
      <c r="G20" s="17">
        <v>27.1</v>
      </c>
      <c r="H20" s="17">
        <v>40.2</v>
      </c>
      <c r="I20" s="17">
        <v>23</v>
      </c>
      <c r="J20" s="17">
        <v>25.5</v>
      </c>
      <c r="K20" s="17">
        <v>35</v>
      </c>
      <c r="L20" s="17">
        <v>51.8</v>
      </c>
      <c r="M20" s="161">
        <v>40.83</v>
      </c>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f>EW20/6</f>
        <v>40.833333333333336</v>
      </c>
      <c r="EW20">
        <f>42+40+41+40+41+41</f>
        <v>245</v>
      </c>
    </row>
    <row r="21" spans="2:153" ht="12.75">
      <c r="B21" s="1027" t="s">
        <v>297</v>
      </c>
      <c r="C21" s="4">
        <v>17.5</v>
      </c>
      <c r="D21" s="17">
        <v>9</v>
      </c>
      <c r="E21" s="17">
        <v>13</v>
      </c>
      <c r="F21" s="17">
        <v>16.7</v>
      </c>
      <c r="G21" s="17">
        <v>10.7</v>
      </c>
      <c r="H21" s="17">
        <v>14.4</v>
      </c>
      <c r="I21" s="17">
        <v>18</v>
      </c>
      <c r="J21" s="17">
        <v>18.4</v>
      </c>
      <c r="K21" s="17">
        <v>26</v>
      </c>
      <c r="L21" s="17">
        <v>16.8</v>
      </c>
      <c r="M21" s="161">
        <v>15.4</v>
      </c>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f>EW21/5</f>
        <v>15.4</v>
      </c>
      <c r="EW21">
        <f>21+20+19+9+8</f>
        <v>77</v>
      </c>
    </row>
    <row r="22" spans="2:153" ht="12.75">
      <c r="B22" s="211" t="s">
        <v>239</v>
      </c>
      <c r="C22" s="4">
        <v>47.2</v>
      </c>
      <c r="D22" s="17">
        <v>39.7</v>
      </c>
      <c r="E22" s="17">
        <v>34</v>
      </c>
      <c r="F22" s="17">
        <v>33.9</v>
      </c>
      <c r="G22" s="17">
        <v>35.7</v>
      </c>
      <c r="H22" s="17">
        <v>39.9</v>
      </c>
      <c r="I22" s="17">
        <v>37</v>
      </c>
      <c r="J22" s="17">
        <v>37.3</v>
      </c>
      <c r="K22" s="17">
        <v>42</v>
      </c>
      <c r="L22" s="17">
        <v>46.1</v>
      </c>
      <c r="M22" s="161">
        <v>56.67</v>
      </c>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f>EW22/9</f>
        <v>56.666666666666664</v>
      </c>
      <c r="EW22">
        <f>75+58+49+53+69+42+38+49+77</f>
        <v>510</v>
      </c>
    </row>
    <row r="23" spans="2:153" ht="12.75">
      <c r="B23" s="211" t="s">
        <v>1682</v>
      </c>
      <c r="C23" s="4">
        <v>37.8</v>
      </c>
      <c r="D23" s="17">
        <v>25</v>
      </c>
      <c r="E23" s="17">
        <v>30.7</v>
      </c>
      <c r="F23" s="17">
        <v>30.8</v>
      </c>
      <c r="G23" s="17">
        <v>24.3</v>
      </c>
      <c r="H23" s="17">
        <v>25.2</v>
      </c>
      <c r="I23" s="17">
        <v>31</v>
      </c>
      <c r="J23" s="17">
        <v>25.5</v>
      </c>
      <c r="K23" s="17">
        <v>26</v>
      </c>
      <c r="L23" s="17">
        <v>30.3</v>
      </c>
      <c r="M23" s="161">
        <v>26.22</v>
      </c>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f>EW23/9</f>
        <v>26.22222222222222</v>
      </c>
      <c r="EW23">
        <f>33+17+32+31+34+16+34+22+17</f>
        <v>236</v>
      </c>
    </row>
    <row r="24" spans="2:153" ht="12.75">
      <c r="B24" s="211" t="s">
        <v>294</v>
      </c>
      <c r="C24" s="4">
        <v>29.9</v>
      </c>
      <c r="D24" s="17">
        <v>29.3</v>
      </c>
      <c r="E24" s="17">
        <v>0</v>
      </c>
      <c r="F24" s="17">
        <v>32</v>
      </c>
      <c r="G24" s="17">
        <v>30.5</v>
      </c>
      <c r="H24" s="17">
        <v>34.8</v>
      </c>
      <c r="I24" s="17">
        <v>74</v>
      </c>
      <c r="J24" s="17">
        <v>81.7</v>
      </c>
      <c r="K24" s="17">
        <v>71</v>
      </c>
      <c r="L24" s="17">
        <v>59.7</v>
      </c>
      <c r="M24" s="161">
        <v>64</v>
      </c>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f>EW24/9</f>
        <v>64</v>
      </c>
      <c r="EW24">
        <f>75+65+63+48+47+69+68+77+64</f>
        <v>576</v>
      </c>
    </row>
    <row r="25" spans="2:153" ht="12.75">
      <c r="B25" s="211" t="s">
        <v>296</v>
      </c>
      <c r="C25" s="5">
        <v>64.2</v>
      </c>
      <c r="D25" s="26">
        <v>35.3</v>
      </c>
      <c r="E25" s="26">
        <v>34.3</v>
      </c>
      <c r="F25" s="26">
        <v>19.5</v>
      </c>
      <c r="G25" s="26">
        <v>29.6</v>
      </c>
      <c r="H25" s="26">
        <v>25.5</v>
      </c>
      <c r="I25" s="26">
        <v>23</v>
      </c>
      <c r="J25" s="26">
        <v>17.4</v>
      </c>
      <c r="K25" s="26">
        <v>21</v>
      </c>
      <c r="L25" s="26">
        <v>18.3</v>
      </c>
      <c r="M25" s="1066">
        <v>39.33</v>
      </c>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f>EW25/3</f>
        <v>39.333333333333336</v>
      </c>
      <c r="EW25">
        <f>35+45+38</f>
        <v>118</v>
      </c>
    </row>
    <row r="26" ht="12.75">
      <c r="B26" s="1029"/>
    </row>
    <row r="27" spans="2:12" ht="12.75">
      <c r="B27" s="1151" t="s">
        <v>1379</v>
      </c>
      <c r="C27" s="1151"/>
      <c r="D27" s="1151"/>
      <c r="E27" s="1151"/>
      <c r="F27" s="1151"/>
      <c r="G27" s="1151"/>
      <c r="H27" s="1151"/>
      <c r="I27" s="1151"/>
      <c r="J27" s="1151"/>
      <c r="K27" s="1151"/>
      <c r="L27" s="1151"/>
    </row>
    <row r="28" spans="2:12" ht="12.75">
      <c r="B28" s="194"/>
      <c r="C28" s="194"/>
      <c r="D28" s="194"/>
      <c r="E28" s="194"/>
      <c r="F28" s="194"/>
      <c r="G28" s="194"/>
      <c r="H28" s="194"/>
      <c r="I28" s="194"/>
      <c r="J28" s="194"/>
      <c r="K28" s="1152" t="s">
        <v>1373</v>
      </c>
      <c r="L28" s="1152"/>
    </row>
    <row r="29" spans="2:150" ht="12.75" customHeight="1">
      <c r="B29" s="1153" t="s">
        <v>1380</v>
      </c>
      <c r="C29" s="1154"/>
      <c r="D29" s="1154"/>
      <c r="E29" s="1154"/>
      <c r="F29" s="1154"/>
      <c r="G29" s="1154"/>
      <c r="H29" s="1154"/>
      <c r="I29" s="1154"/>
      <c r="J29" s="1154"/>
      <c r="K29" s="1154"/>
      <c r="L29" s="1154"/>
      <c r="M29" s="1155"/>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row>
    <row r="30" spans="2:150" ht="6.75" customHeight="1">
      <c r="B30" s="1136"/>
      <c r="C30" s="1156"/>
      <c r="D30" s="1156"/>
      <c r="E30" s="1156"/>
      <c r="F30" s="1156"/>
      <c r="G30" s="1156"/>
      <c r="H30" s="1156"/>
      <c r="I30" s="1156"/>
      <c r="J30" s="1156"/>
      <c r="K30" s="1156"/>
      <c r="L30" s="1156"/>
      <c r="M30" s="1137"/>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row>
    <row r="31" spans="2:150" ht="12.75">
      <c r="B31" s="211" t="s">
        <v>1375</v>
      </c>
      <c r="C31" s="1061">
        <v>1995</v>
      </c>
      <c r="D31" s="331">
        <v>1996</v>
      </c>
      <c r="E31" s="331">
        <v>1997</v>
      </c>
      <c r="F31" s="1062">
        <v>1998</v>
      </c>
      <c r="G31" s="331">
        <v>1999</v>
      </c>
      <c r="H31" s="331">
        <v>2000</v>
      </c>
      <c r="I31" s="1062">
        <v>2001</v>
      </c>
      <c r="J31" s="331">
        <v>2002</v>
      </c>
      <c r="K31" s="331">
        <v>2003</v>
      </c>
      <c r="L31" s="1062">
        <v>2004</v>
      </c>
      <c r="M31" s="1021" t="s">
        <v>1707</v>
      </c>
      <c r="N31" s="1063"/>
      <c r="O31" s="1063"/>
      <c r="P31" s="1063"/>
      <c r="Q31" s="1063"/>
      <c r="R31" s="1063"/>
      <c r="S31" s="1063"/>
      <c r="T31" s="1063"/>
      <c r="U31" s="1063"/>
      <c r="V31" s="1063"/>
      <c r="W31" s="1063"/>
      <c r="X31" s="1063"/>
      <c r="Y31" s="1063"/>
      <c r="Z31" s="1063"/>
      <c r="AA31" s="1063"/>
      <c r="AB31" s="1063"/>
      <c r="AC31" s="1063"/>
      <c r="AD31" s="1063"/>
      <c r="AE31" s="1063"/>
      <c r="AF31" s="1063"/>
      <c r="AG31" s="1063"/>
      <c r="AH31" s="1063"/>
      <c r="AI31" s="1063"/>
      <c r="AJ31" s="1063"/>
      <c r="AK31" s="1063"/>
      <c r="AL31" s="1063"/>
      <c r="AM31" s="1063"/>
      <c r="AN31" s="1063"/>
      <c r="AO31" s="1063"/>
      <c r="AP31" s="1063"/>
      <c r="AQ31" s="1063"/>
      <c r="AR31" s="1063"/>
      <c r="AS31" s="1063"/>
      <c r="AT31" s="1063"/>
      <c r="AU31" s="1063"/>
      <c r="AV31" s="1063"/>
      <c r="AW31" s="1063"/>
      <c r="AX31" s="1063"/>
      <c r="AY31" s="1063"/>
      <c r="AZ31" s="1063"/>
      <c r="BA31" s="1063"/>
      <c r="BB31" s="1063"/>
      <c r="BC31" s="1063"/>
      <c r="BD31" s="1063"/>
      <c r="BE31" s="1063"/>
      <c r="BF31" s="1063"/>
      <c r="BG31" s="1063"/>
      <c r="BH31" s="1063"/>
      <c r="BI31" s="1063"/>
      <c r="BJ31" s="1063"/>
      <c r="BK31" s="1063"/>
      <c r="BL31" s="1063"/>
      <c r="BM31" s="1063"/>
      <c r="BN31" s="1063"/>
      <c r="BO31" s="1063"/>
      <c r="BP31" s="1063"/>
      <c r="BQ31" s="1063"/>
      <c r="BR31" s="1063"/>
      <c r="BS31" s="1063"/>
      <c r="BT31" s="1063"/>
      <c r="BU31" s="1063"/>
      <c r="BV31" s="1063"/>
      <c r="BW31" s="1063"/>
      <c r="BX31" s="1063"/>
      <c r="BY31" s="1063"/>
      <c r="BZ31" s="1063"/>
      <c r="CA31" s="1063"/>
      <c r="CB31" s="1063"/>
      <c r="CC31" s="1063"/>
      <c r="CD31" s="1063"/>
      <c r="CE31" s="1063"/>
      <c r="CF31" s="1063"/>
      <c r="CG31" s="1063"/>
      <c r="CH31" s="1063"/>
      <c r="CI31" s="1063"/>
      <c r="CJ31" s="1063"/>
      <c r="CK31" s="1063"/>
      <c r="CL31" s="1063"/>
      <c r="CM31" s="1063"/>
      <c r="CN31" s="1063"/>
      <c r="CO31" s="1063"/>
      <c r="CP31" s="1063"/>
      <c r="CQ31" s="1063"/>
      <c r="CR31" s="1063"/>
      <c r="CS31" s="1063"/>
      <c r="CT31" s="1063"/>
      <c r="CU31" s="1063"/>
      <c r="CV31" s="1063"/>
      <c r="CW31" s="1063"/>
      <c r="CX31" s="1063"/>
      <c r="CY31" s="1063"/>
      <c r="CZ31" s="1063"/>
      <c r="DA31" s="1063"/>
      <c r="DB31" s="1063"/>
      <c r="DC31" s="1063"/>
      <c r="DD31" s="1063"/>
      <c r="DE31" s="1063"/>
      <c r="DF31" s="1063"/>
      <c r="DG31" s="1063"/>
      <c r="DH31" s="1063"/>
      <c r="DI31" s="1063"/>
      <c r="DJ31" s="1063"/>
      <c r="DK31" s="1063"/>
      <c r="DL31" s="1063"/>
      <c r="DM31" s="1063"/>
      <c r="DN31" s="1063"/>
      <c r="DO31" s="1063"/>
      <c r="DP31" s="1063"/>
      <c r="DQ31" s="1063"/>
      <c r="DR31" s="1063"/>
      <c r="DS31" s="1063"/>
      <c r="DT31" s="1063"/>
      <c r="DU31" s="1063"/>
      <c r="DV31" s="1063"/>
      <c r="DW31" s="1063"/>
      <c r="DX31" s="1063"/>
      <c r="DY31" s="1063"/>
      <c r="DZ31" s="1063"/>
      <c r="EA31" s="1063"/>
      <c r="EB31" s="1063"/>
      <c r="EC31" s="1063"/>
      <c r="ED31" s="1063"/>
      <c r="EE31" s="1063"/>
      <c r="EF31" s="1063"/>
      <c r="EG31" s="1063"/>
      <c r="EH31" s="1063"/>
      <c r="EI31" s="1063"/>
      <c r="EJ31" s="1063"/>
      <c r="EK31" s="1063"/>
      <c r="EL31" s="1063"/>
      <c r="EM31" s="1063"/>
      <c r="EN31" s="1063"/>
      <c r="EO31" s="1063"/>
      <c r="EP31" s="1063"/>
      <c r="EQ31" s="1063"/>
      <c r="ER31" s="1063"/>
      <c r="ES31" s="1063"/>
      <c r="ET31" s="1063"/>
    </row>
    <row r="32" spans="2:153" ht="12.75">
      <c r="B32" s="211" t="s">
        <v>1630</v>
      </c>
      <c r="C32" s="4">
        <v>251</v>
      </c>
      <c r="D32" s="17">
        <v>254</v>
      </c>
      <c r="E32" s="17">
        <v>235</v>
      </c>
      <c r="F32" s="17" t="s">
        <v>784</v>
      </c>
      <c r="G32" s="17">
        <v>351</v>
      </c>
      <c r="H32" s="17">
        <v>393</v>
      </c>
      <c r="I32" s="17">
        <v>343</v>
      </c>
      <c r="J32" s="17">
        <v>281</v>
      </c>
      <c r="K32" s="17">
        <v>256</v>
      </c>
      <c r="L32" s="17">
        <v>244</v>
      </c>
      <c r="M32" s="497">
        <v>219.7</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f>EW32/6</f>
        <v>219.66666666666666</v>
      </c>
      <c r="EW32">
        <f>339+203+207+194+177+198</f>
        <v>1318</v>
      </c>
    </row>
    <row r="33" spans="2:153" ht="12.75">
      <c r="B33" s="211" t="s">
        <v>1376</v>
      </c>
      <c r="C33" s="4" t="s">
        <v>784</v>
      </c>
      <c r="D33" s="17">
        <v>176</v>
      </c>
      <c r="E33" s="17">
        <v>187</v>
      </c>
      <c r="F33" s="17">
        <v>153</v>
      </c>
      <c r="G33" s="17">
        <v>146</v>
      </c>
      <c r="H33" s="17">
        <v>153</v>
      </c>
      <c r="I33" s="17">
        <v>148</v>
      </c>
      <c r="J33" s="17">
        <v>149</v>
      </c>
      <c r="K33" s="17">
        <v>163</v>
      </c>
      <c r="L33" s="17">
        <v>153</v>
      </c>
      <c r="M33" s="310">
        <v>272.8</v>
      </c>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f>EW33/6</f>
        <v>272.8333333333333</v>
      </c>
      <c r="EW33">
        <f>408+205+324+208+288+204</f>
        <v>1637</v>
      </c>
    </row>
    <row r="34" spans="2:153" ht="12.75">
      <c r="B34" s="1027" t="s">
        <v>297</v>
      </c>
      <c r="C34" s="4">
        <v>127</v>
      </c>
      <c r="D34" s="17">
        <v>115</v>
      </c>
      <c r="E34" s="17">
        <v>107</v>
      </c>
      <c r="F34" s="17">
        <v>127</v>
      </c>
      <c r="G34" s="17">
        <v>88</v>
      </c>
      <c r="H34" s="17">
        <v>92</v>
      </c>
      <c r="I34" s="17">
        <v>98</v>
      </c>
      <c r="J34" s="17">
        <v>132</v>
      </c>
      <c r="K34" s="17">
        <v>155</v>
      </c>
      <c r="L34" s="17">
        <v>136</v>
      </c>
      <c r="M34" s="310">
        <v>141.8</v>
      </c>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f>EW34/6</f>
        <v>141.83333333333334</v>
      </c>
      <c r="EW34">
        <f>175+174+127+173+108+94</f>
        <v>851</v>
      </c>
    </row>
    <row r="35" spans="2:153" ht="12.75">
      <c r="B35" s="211" t="s">
        <v>239</v>
      </c>
      <c r="C35" s="4">
        <v>411</v>
      </c>
      <c r="D35" s="17">
        <v>402</v>
      </c>
      <c r="E35" s="17">
        <v>343</v>
      </c>
      <c r="F35" s="17">
        <v>379</v>
      </c>
      <c r="G35" s="17">
        <v>388</v>
      </c>
      <c r="H35" s="17">
        <v>381</v>
      </c>
      <c r="I35" s="17">
        <v>346</v>
      </c>
      <c r="J35" s="17">
        <v>427</v>
      </c>
      <c r="K35" s="17">
        <v>355</v>
      </c>
      <c r="L35" s="17">
        <v>374</v>
      </c>
      <c r="M35" s="310">
        <v>432.7</v>
      </c>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f>EW35/9</f>
        <v>432.6666666666667</v>
      </c>
      <c r="EW35">
        <f>529+459+460+408+355+406+371+398+508</f>
        <v>3894</v>
      </c>
    </row>
    <row r="36" spans="2:153" ht="12.75">
      <c r="B36" s="211" t="s">
        <v>1682</v>
      </c>
      <c r="C36" s="4">
        <v>178</v>
      </c>
      <c r="D36" s="17">
        <v>177</v>
      </c>
      <c r="E36" s="17">
        <v>144</v>
      </c>
      <c r="F36" s="17">
        <v>213</v>
      </c>
      <c r="G36" s="17">
        <v>209</v>
      </c>
      <c r="H36" s="17">
        <v>163</v>
      </c>
      <c r="I36" s="17">
        <v>157</v>
      </c>
      <c r="J36" s="17">
        <v>161</v>
      </c>
      <c r="K36" s="17">
        <v>164</v>
      </c>
      <c r="L36" s="17">
        <v>196</v>
      </c>
      <c r="M36" s="310">
        <v>224.8</v>
      </c>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f>EW36/9</f>
        <v>224.77777777777777</v>
      </c>
      <c r="EW36">
        <f>306+104+302+192+325+155+315+164+160</f>
        <v>2023</v>
      </c>
    </row>
    <row r="37" spans="2:153" ht="12.75">
      <c r="B37" s="211" t="s">
        <v>294</v>
      </c>
      <c r="C37" s="4">
        <v>354</v>
      </c>
      <c r="D37" s="17">
        <v>498</v>
      </c>
      <c r="E37" s="17">
        <v>0</v>
      </c>
      <c r="F37" s="17">
        <v>279</v>
      </c>
      <c r="G37" s="17">
        <v>308</v>
      </c>
      <c r="H37" s="17">
        <v>315</v>
      </c>
      <c r="I37" s="17">
        <v>251</v>
      </c>
      <c r="J37" s="17">
        <v>256</v>
      </c>
      <c r="K37" s="17">
        <v>251</v>
      </c>
      <c r="L37" s="17">
        <v>266</v>
      </c>
      <c r="M37" s="310">
        <v>224.7</v>
      </c>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f>EW37/9</f>
        <v>224.66666666666666</v>
      </c>
      <c r="EW37">
        <f>205+374+177+132+308+322+143+189+172</f>
        <v>2022</v>
      </c>
    </row>
    <row r="38" spans="2:153" ht="12.75">
      <c r="B38" s="144" t="s">
        <v>296</v>
      </c>
      <c r="C38" s="5">
        <v>210</v>
      </c>
      <c r="D38" s="26">
        <v>213</v>
      </c>
      <c r="E38" s="26">
        <v>298</v>
      </c>
      <c r="F38" s="26">
        <v>187</v>
      </c>
      <c r="G38" s="26">
        <v>221</v>
      </c>
      <c r="H38" s="26">
        <v>252</v>
      </c>
      <c r="I38" s="26">
        <v>231</v>
      </c>
      <c r="J38" s="26">
        <v>225</v>
      </c>
      <c r="K38" s="26">
        <v>224</v>
      </c>
      <c r="L38" s="26">
        <v>247</v>
      </c>
      <c r="M38" s="387">
        <v>259.7</v>
      </c>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f>EW38/3</f>
        <v>259.6666666666667</v>
      </c>
      <c r="EW38">
        <f>272+251+256</f>
        <v>779</v>
      </c>
    </row>
    <row r="39" spans="2:12" ht="12.75">
      <c r="B39" s="151"/>
      <c r="C39" s="1151" t="s">
        <v>1381</v>
      </c>
      <c r="D39" s="1151"/>
      <c r="E39" s="1151"/>
      <c r="F39" s="1151"/>
      <c r="G39" s="1151"/>
      <c r="H39" s="1151"/>
      <c r="I39" s="1151"/>
      <c r="J39" s="1151"/>
      <c r="K39" s="16"/>
      <c r="L39" s="16"/>
    </row>
    <row r="40" spans="2:12" ht="12.75">
      <c r="B40" s="151"/>
      <c r="C40" s="194"/>
      <c r="D40" s="194"/>
      <c r="E40" s="194"/>
      <c r="F40" s="194"/>
      <c r="G40" s="194"/>
      <c r="H40" s="194"/>
      <c r="I40" s="1152" t="s">
        <v>1373</v>
      </c>
      <c r="J40" s="1152"/>
      <c r="K40" s="16"/>
      <c r="L40" s="16"/>
    </row>
    <row r="41" spans="2:12" ht="12.75" customHeight="1">
      <c r="B41" s="151"/>
      <c r="C41" s="1153" t="s">
        <v>1382</v>
      </c>
      <c r="D41" s="1154"/>
      <c r="E41" s="1154"/>
      <c r="F41" s="1154"/>
      <c r="G41" s="1154"/>
      <c r="H41" s="1154"/>
      <c r="I41" s="1154"/>
      <c r="J41" s="1154"/>
      <c r="K41" s="1155"/>
      <c r="L41" s="16"/>
    </row>
    <row r="42" spans="2:12" ht="12.75">
      <c r="B42" s="151"/>
      <c r="C42" s="1136"/>
      <c r="D42" s="1156"/>
      <c r="E42" s="1156"/>
      <c r="F42" s="1156"/>
      <c r="G42" s="1156"/>
      <c r="H42" s="1156"/>
      <c r="I42" s="1156"/>
      <c r="J42" s="1156"/>
      <c r="K42" s="1137"/>
      <c r="L42" s="16"/>
    </row>
    <row r="43" spans="2:12" ht="12.75">
      <c r="B43" s="151"/>
      <c r="C43" s="1157" t="s">
        <v>1375</v>
      </c>
      <c r="D43" s="1158"/>
      <c r="E43" s="1061">
        <v>1999</v>
      </c>
      <c r="F43" s="331">
        <v>2000</v>
      </c>
      <c r="G43" s="331">
        <v>2001</v>
      </c>
      <c r="H43" s="1062">
        <v>2002</v>
      </c>
      <c r="I43" s="331">
        <v>2003</v>
      </c>
      <c r="J43" s="331">
        <v>2004</v>
      </c>
      <c r="K43" s="1021" t="s">
        <v>1707</v>
      </c>
      <c r="L43" s="16"/>
    </row>
    <row r="44" spans="2:153" ht="12.75">
      <c r="B44" s="16"/>
      <c r="C44" s="1159" t="s">
        <v>1630</v>
      </c>
      <c r="D44" s="1160"/>
      <c r="E44" s="4">
        <v>161</v>
      </c>
      <c r="F44" s="17">
        <v>237</v>
      </c>
      <c r="G44" s="17">
        <v>198</v>
      </c>
      <c r="H44" s="17">
        <v>169</v>
      </c>
      <c r="I44" s="17">
        <v>154</v>
      </c>
      <c r="J44" s="17">
        <v>152</v>
      </c>
      <c r="K44" s="497">
        <v>88.33</v>
      </c>
      <c r="EV44" s="16">
        <f>EW44/6</f>
        <v>88.33333333333333</v>
      </c>
      <c r="EW44">
        <f>129+80+84+83+73+81</f>
        <v>530</v>
      </c>
    </row>
    <row r="45" spans="2:153" ht="12.75">
      <c r="B45" s="16"/>
      <c r="C45" s="1161" t="s">
        <v>1376</v>
      </c>
      <c r="D45" s="1162"/>
      <c r="E45" s="4">
        <v>0</v>
      </c>
      <c r="F45" s="17">
        <v>89.7</v>
      </c>
      <c r="G45" s="17">
        <v>68</v>
      </c>
      <c r="H45" s="17">
        <v>64.3</v>
      </c>
      <c r="I45" s="17">
        <v>76</v>
      </c>
      <c r="J45" s="17">
        <v>69</v>
      </c>
      <c r="K45" s="310">
        <v>100.17</v>
      </c>
      <c r="EV45" s="16">
        <f>EW45/6</f>
        <v>100.16666666666667</v>
      </c>
      <c r="EW45">
        <f>161+71+123+76+104+66</f>
        <v>601</v>
      </c>
    </row>
    <row r="46" spans="2:153" ht="12.75">
      <c r="B46" s="16"/>
      <c r="C46" s="1163" t="s">
        <v>297</v>
      </c>
      <c r="D46" s="1164"/>
      <c r="E46" s="4">
        <v>71.7</v>
      </c>
      <c r="F46" s="17">
        <v>65</v>
      </c>
      <c r="G46" s="17">
        <v>77.6</v>
      </c>
      <c r="H46" s="17">
        <v>74.8</v>
      </c>
      <c r="I46" s="17">
        <v>86</v>
      </c>
      <c r="J46" s="17">
        <v>60</v>
      </c>
      <c r="K46" s="310">
        <v>62.5</v>
      </c>
      <c r="EV46" s="16">
        <f>EW46/6</f>
        <v>62.5</v>
      </c>
      <c r="EW46">
        <f>78+68+56+77+48+48</f>
        <v>375</v>
      </c>
    </row>
    <row r="47" spans="2:153" ht="12.75">
      <c r="B47" s="16"/>
      <c r="C47" s="1161" t="s">
        <v>239</v>
      </c>
      <c r="D47" s="1162"/>
      <c r="E47" s="4">
        <v>172</v>
      </c>
      <c r="F47" s="17">
        <v>155</v>
      </c>
      <c r="G47" s="17">
        <v>146</v>
      </c>
      <c r="H47" s="17">
        <v>158</v>
      </c>
      <c r="I47" s="17">
        <v>151</v>
      </c>
      <c r="J47" s="17">
        <v>149</v>
      </c>
      <c r="K47" s="310">
        <v>214.11</v>
      </c>
      <c r="EV47" s="16">
        <f>EW47/9</f>
        <v>214.11111111111111</v>
      </c>
      <c r="EW47">
        <f>263+210+203+219+180+200+159+215+278</f>
        <v>1927</v>
      </c>
    </row>
    <row r="48" spans="2:153" ht="12.75">
      <c r="B48" s="16"/>
      <c r="C48" s="1161" t="s">
        <v>1682</v>
      </c>
      <c r="D48" s="1162"/>
      <c r="E48" s="4">
        <v>127</v>
      </c>
      <c r="F48" s="17">
        <v>98</v>
      </c>
      <c r="G48" s="17">
        <v>68.8</v>
      </c>
      <c r="H48" s="17">
        <v>71</v>
      </c>
      <c r="I48" s="17">
        <v>64</v>
      </c>
      <c r="J48" s="17">
        <v>71</v>
      </c>
      <c r="K48" s="310">
        <v>84.66</v>
      </c>
      <c r="EV48" s="16">
        <f>EW48/9</f>
        <v>84.66666666666667</v>
      </c>
      <c r="EW48" s="16">
        <f>106+54+108+81+119+58+114+64+58</f>
        <v>762</v>
      </c>
    </row>
    <row r="49" spans="2:153" ht="12.75">
      <c r="B49" s="16"/>
      <c r="C49" s="1161" t="s">
        <v>294</v>
      </c>
      <c r="D49" s="1162"/>
      <c r="E49" s="4">
        <v>140</v>
      </c>
      <c r="F49" s="17">
        <v>145</v>
      </c>
      <c r="G49" s="17">
        <v>117</v>
      </c>
      <c r="H49" s="17">
        <v>128</v>
      </c>
      <c r="I49" s="17">
        <v>121</v>
      </c>
      <c r="J49" s="17">
        <v>134</v>
      </c>
      <c r="K49" s="310">
        <v>102.56</v>
      </c>
      <c r="EV49" s="16">
        <f>EW49/9</f>
        <v>102.55555555555556</v>
      </c>
      <c r="EW49">
        <f>89+182+76+58+149+145+60+89+75</f>
        <v>923</v>
      </c>
    </row>
    <row r="50" spans="2:153" ht="12.75">
      <c r="B50" s="16"/>
      <c r="C50" s="1165" t="s">
        <v>296</v>
      </c>
      <c r="D50" s="1166"/>
      <c r="E50" s="5">
        <v>115</v>
      </c>
      <c r="F50" s="26">
        <v>107</v>
      </c>
      <c r="G50" s="26">
        <v>67.2</v>
      </c>
      <c r="H50" s="26">
        <v>68.7</v>
      </c>
      <c r="I50" s="26">
        <v>70</v>
      </c>
      <c r="J50" s="26">
        <v>78</v>
      </c>
      <c r="K50" s="387">
        <v>126.67</v>
      </c>
      <c r="EV50" s="16">
        <f>EW50/3</f>
        <v>126.66666666666667</v>
      </c>
      <c r="EW50">
        <f>117+130+133</f>
        <v>380</v>
      </c>
    </row>
    <row r="51" spans="2:7" ht="12.75">
      <c r="B51" s="110" t="s">
        <v>1383</v>
      </c>
      <c r="G51" t="s">
        <v>1708</v>
      </c>
    </row>
    <row r="52" ht="12.75">
      <c r="B52" s="1030" t="s">
        <v>1384</v>
      </c>
    </row>
    <row r="53" spans="2:6" ht="12.75">
      <c r="B53" s="110" t="s">
        <v>1385</v>
      </c>
      <c r="F53" s="110" t="s">
        <v>1386</v>
      </c>
    </row>
    <row r="59" spans="2:12" ht="29.25" customHeight="1">
      <c r="B59" s="1167" t="s">
        <v>1387</v>
      </c>
      <c r="C59" s="1167"/>
      <c r="D59" s="1167"/>
      <c r="E59" s="1167"/>
      <c r="F59" s="1167"/>
      <c r="G59" s="1167"/>
      <c r="H59" s="1167"/>
      <c r="I59" s="1167"/>
      <c r="J59" s="1167"/>
      <c r="K59" s="1167"/>
      <c r="L59" s="1167"/>
    </row>
    <row r="60" spans="2:3" ht="15.75">
      <c r="B60" s="706"/>
      <c r="C60"/>
    </row>
    <row r="61" spans="2:10" ht="15.75">
      <c r="B61" s="1168" t="s">
        <v>1709</v>
      </c>
      <c r="C61" s="1169"/>
      <c r="D61" s="1169"/>
      <c r="E61" s="1169"/>
      <c r="F61" s="1169"/>
      <c r="G61" s="1169"/>
      <c r="H61" s="1169"/>
      <c r="I61" s="1169"/>
      <c r="J61" s="1169"/>
    </row>
    <row r="62" spans="2:10" ht="15.75">
      <c r="B62" s="1031"/>
      <c r="C62" s="1032"/>
      <c r="D62" s="38"/>
      <c r="E62" s="38"/>
      <c r="F62" s="38"/>
      <c r="G62" s="1033"/>
      <c r="H62" s="38"/>
      <c r="I62" s="1170" t="s">
        <v>1373</v>
      </c>
      <c r="J62" s="1171"/>
    </row>
    <row r="63" spans="2:10" ht="17.25">
      <c r="B63" s="972" t="s">
        <v>1375</v>
      </c>
      <c r="C63" s="1172" t="s">
        <v>1388</v>
      </c>
      <c r="D63" s="1173"/>
      <c r="E63" s="1172" t="s">
        <v>1389</v>
      </c>
      <c r="F63" s="1173"/>
      <c r="G63" s="1174" t="s">
        <v>1390</v>
      </c>
      <c r="H63" s="1174"/>
      <c r="I63" s="1172" t="s">
        <v>1391</v>
      </c>
      <c r="J63" s="1173"/>
    </row>
    <row r="64" spans="2:10" ht="15.75">
      <c r="B64" s="1068" t="s">
        <v>1630</v>
      </c>
      <c r="C64" s="1069">
        <v>12.33</v>
      </c>
      <c r="D64" s="1067"/>
      <c r="E64" s="1069">
        <v>20</v>
      </c>
      <c r="F64" s="1067"/>
      <c r="G64" s="1071">
        <v>219.7</v>
      </c>
      <c r="H64" s="1070"/>
      <c r="I64" s="1074">
        <v>88.33</v>
      </c>
      <c r="J64" s="1067"/>
    </row>
    <row r="65" spans="2:10" ht="15.75">
      <c r="B65" s="1068" t="s">
        <v>1376</v>
      </c>
      <c r="C65" s="1072">
        <v>15.17</v>
      </c>
      <c r="D65" s="843"/>
      <c r="E65" s="1072">
        <v>40.83</v>
      </c>
      <c r="F65" s="843"/>
      <c r="G65" s="212">
        <v>272.8</v>
      </c>
      <c r="H65" s="1034"/>
      <c r="I65" s="1075">
        <v>100.17</v>
      </c>
      <c r="J65" s="843"/>
    </row>
    <row r="66" spans="2:10" ht="15.75">
      <c r="B66" s="1068" t="s">
        <v>297</v>
      </c>
      <c r="C66" s="1072">
        <v>9.5</v>
      </c>
      <c r="D66" s="843"/>
      <c r="E66" s="1072">
        <v>15.4</v>
      </c>
      <c r="F66" s="843"/>
      <c r="G66" s="212">
        <v>141.8</v>
      </c>
      <c r="H66" s="1034"/>
      <c r="I66" s="1075">
        <v>62.5</v>
      </c>
      <c r="J66" s="843"/>
    </row>
    <row r="67" spans="2:10" ht="15.75">
      <c r="B67" s="1068" t="s">
        <v>239</v>
      </c>
      <c r="C67" s="1072">
        <v>6.55</v>
      </c>
      <c r="D67" s="843"/>
      <c r="E67" s="1072">
        <v>56.67</v>
      </c>
      <c r="F67" s="843"/>
      <c r="G67" s="212">
        <v>432.7</v>
      </c>
      <c r="H67" s="1034"/>
      <c r="I67" s="1075">
        <v>214.11</v>
      </c>
      <c r="J67" s="843"/>
    </row>
    <row r="68" spans="2:10" ht="15.75">
      <c r="B68" s="1068" t="s">
        <v>1682</v>
      </c>
      <c r="C68" s="1072">
        <v>5.5</v>
      </c>
      <c r="D68" s="843"/>
      <c r="E68" s="1072">
        <v>26.22</v>
      </c>
      <c r="F68" s="843"/>
      <c r="G68" s="212">
        <v>224.8</v>
      </c>
      <c r="H68" s="1034"/>
      <c r="I68" s="1075">
        <v>84.66</v>
      </c>
      <c r="J68" s="843"/>
    </row>
    <row r="69" spans="2:10" ht="15.75">
      <c r="B69" s="1068" t="s">
        <v>294</v>
      </c>
      <c r="C69" s="1072">
        <v>7.66</v>
      </c>
      <c r="D69" s="843"/>
      <c r="E69" s="1072">
        <v>64</v>
      </c>
      <c r="F69" s="843"/>
      <c r="G69" s="212">
        <v>224.7</v>
      </c>
      <c r="H69" s="1034"/>
      <c r="I69" s="1075">
        <v>102.56</v>
      </c>
      <c r="J69" s="843"/>
    </row>
    <row r="70" spans="2:10" ht="15.75">
      <c r="B70" s="740" t="s">
        <v>296</v>
      </c>
      <c r="C70" s="1073">
        <v>8.66</v>
      </c>
      <c r="D70" s="844"/>
      <c r="E70" s="1073">
        <v>39.33</v>
      </c>
      <c r="F70" s="844"/>
      <c r="G70" s="313">
        <v>259.7</v>
      </c>
      <c r="H70" s="1035"/>
      <c r="I70" s="1076">
        <v>126.67</v>
      </c>
      <c r="J70" s="844"/>
    </row>
    <row r="71" spans="2:7" ht="15.75">
      <c r="B71" s="1176" t="s">
        <v>1392</v>
      </c>
      <c r="C71" s="1176"/>
      <c r="D71" s="1176"/>
      <c r="E71" s="1176"/>
      <c r="F71" s="1176"/>
      <c r="G71" s="1176"/>
    </row>
    <row r="72" spans="2:7" ht="18.75">
      <c r="B72" s="1177" t="s">
        <v>1393</v>
      </c>
      <c r="C72" s="1177"/>
      <c r="D72" s="1177"/>
      <c r="E72" s="1177"/>
      <c r="F72" s="1177"/>
      <c r="G72" s="1177"/>
    </row>
    <row r="73" spans="2:3" ht="15.75">
      <c r="B73" s="757"/>
      <c r="C73" t="s">
        <v>1710</v>
      </c>
    </row>
    <row r="74" spans="2:12" ht="33" customHeight="1">
      <c r="B74" s="1149" t="s">
        <v>1482</v>
      </c>
      <c r="C74" s="1149"/>
      <c r="D74" s="1149"/>
      <c r="E74" s="1149"/>
      <c r="F74" s="1149"/>
      <c r="G74" s="1149"/>
      <c r="H74" s="1149"/>
      <c r="I74" s="1149"/>
      <c r="J74" s="1149"/>
      <c r="K74" s="1149"/>
      <c r="L74" s="1149"/>
    </row>
    <row r="75" spans="2:3" ht="15.75">
      <c r="B75" s="1036"/>
      <c r="C75"/>
    </row>
    <row r="76" spans="2:12" ht="136.5" customHeight="1">
      <c r="B76" s="1080" t="s">
        <v>1394</v>
      </c>
      <c r="C76" s="1080"/>
      <c r="D76" s="1080"/>
      <c r="E76" s="1080"/>
      <c r="F76" s="1080"/>
      <c r="G76" s="1080"/>
      <c r="H76" s="1080"/>
      <c r="I76" s="1080"/>
      <c r="J76" s="1080"/>
      <c r="K76" s="1080"/>
      <c r="L76" s="1080"/>
    </row>
    <row r="77" spans="2:12" ht="45" customHeight="1">
      <c r="B77" s="1175" t="s">
        <v>1395</v>
      </c>
      <c r="C77" s="1175"/>
      <c r="D77" s="1175"/>
      <c r="E77" s="1175"/>
      <c r="F77" s="1175"/>
      <c r="G77" s="1175"/>
      <c r="H77" s="1175"/>
      <c r="I77" s="1175"/>
      <c r="J77" s="1175"/>
      <c r="K77" s="1175"/>
      <c r="L77" s="1175"/>
    </row>
  </sheetData>
  <sheetProtection/>
  <mergeCells count="32">
    <mergeCell ref="B77:L77"/>
    <mergeCell ref="B71:G71"/>
    <mergeCell ref="B72:G72"/>
    <mergeCell ref="B74:L74"/>
    <mergeCell ref="B76:L76"/>
    <mergeCell ref="C49:D49"/>
    <mergeCell ref="C50:D50"/>
    <mergeCell ref="B59:L59"/>
    <mergeCell ref="B61:J61"/>
    <mergeCell ref="I62:J62"/>
    <mergeCell ref="C63:D63"/>
    <mergeCell ref="E63:F63"/>
    <mergeCell ref="G63:H63"/>
    <mergeCell ref="I63:J63"/>
    <mergeCell ref="C43:D43"/>
    <mergeCell ref="C44:D44"/>
    <mergeCell ref="C45:D45"/>
    <mergeCell ref="C46:D46"/>
    <mergeCell ref="C47:D47"/>
    <mergeCell ref="C48:D48"/>
    <mergeCell ref="K28:L28"/>
    <mergeCell ref="B16:M17"/>
    <mergeCell ref="C39:J39"/>
    <mergeCell ref="I40:J40"/>
    <mergeCell ref="B29:M30"/>
    <mergeCell ref="C41:K42"/>
    <mergeCell ref="B1:L1"/>
    <mergeCell ref="K2:L2"/>
    <mergeCell ref="B14:L14"/>
    <mergeCell ref="B3:M4"/>
    <mergeCell ref="K15:L15"/>
    <mergeCell ref="B27:L27"/>
  </mergeCells>
  <printOptions/>
  <pageMargins left="0.75" right="0.75" top="1" bottom="1" header="0.5" footer="0.5"/>
  <pageSetup horizontalDpi="600" verticalDpi="600" orientation="portrait" r:id="rId1"/>
  <rowBreaks count="1" manualBreakCount="1">
    <brk id="53" max="255" man="1"/>
  </rowBreaks>
</worksheet>
</file>

<file path=xl/worksheets/sheet50.xml><?xml version="1.0" encoding="utf-8"?>
<worksheet xmlns="http://schemas.openxmlformats.org/spreadsheetml/2006/main" xmlns:r="http://schemas.openxmlformats.org/officeDocument/2006/relationships">
  <dimension ref="A1:L44"/>
  <sheetViews>
    <sheetView view="pageBreakPreview" zoomScale="60" zoomScalePageLayoutView="0" workbookViewId="0" topLeftCell="A1">
      <selection activeCell="X29" sqref="X29"/>
    </sheetView>
  </sheetViews>
  <sheetFormatPr defaultColWidth="9.140625" defaultRowHeight="12.75"/>
  <cols>
    <col min="1" max="1" width="8.140625" style="146" customWidth="1"/>
    <col min="2" max="2" width="14.7109375" style="0" customWidth="1"/>
    <col min="3" max="3" width="8.140625" style="0" customWidth="1"/>
    <col min="4" max="4" width="8.421875" style="0" bestFit="1" customWidth="1"/>
    <col min="5" max="5" width="8.7109375" style="0" bestFit="1" customWidth="1"/>
    <col min="6" max="6" width="9.00390625" style="0" bestFit="1" customWidth="1"/>
    <col min="7" max="7" width="8.7109375" style="0" bestFit="1" customWidth="1"/>
    <col min="8" max="8" width="8.421875" style="0" bestFit="1" customWidth="1"/>
    <col min="9" max="11" width="8.28125" style="0" bestFit="1" customWidth="1"/>
    <col min="12" max="13" width="8.140625" style="0" bestFit="1" customWidth="1"/>
  </cols>
  <sheetData>
    <row r="1" spans="1:12" ht="34.5" customHeight="1">
      <c r="A1" s="1182" t="s">
        <v>1506</v>
      </c>
      <c r="B1" s="1182"/>
      <c r="C1" s="1182"/>
      <c r="D1" s="1182"/>
      <c r="E1" s="1182"/>
      <c r="F1" s="1182"/>
      <c r="G1" s="1182"/>
      <c r="H1" s="1182"/>
      <c r="I1" s="1182"/>
      <c r="J1" s="1182"/>
      <c r="K1" s="1182"/>
      <c r="L1" s="1182"/>
    </row>
    <row r="2" spans="10:11" ht="12.75">
      <c r="J2" s="1235" t="s">
        <v>1507</v>
      </c>
      <c r="K2" s="1235"/>
    </row>
    <row r="3" spans="1:11" s="862" customFormat="1" ht="26.25" customHeight="1">
      <c r="A3" s="65" t="s">
        <v>811</v>
      </c>
      <c r="B3" s="227" t="s">
        <v>1508</v>
      </c>
      <c r="C3" s="179">
        <v>2000</v>
      </c>
      <c r="D3" s="179">
        <v>2001</v>
      </c>
      <c r="E3" s="179">
        <v>2002</v>
      </c>
      <c r="F3" s="179">
        <v>2003</v>
      </c>
      <c r="G3" s="179">
        <v>2004</v>
      </c>
      <c r="H3" s="179">
        <v>2005</v>
      </c>
      <c r="I3" s="428">
        <v>2006</v>
      </c>
      <c r="J3" s="428">
        <v>2007</v>
      </c>
      <c r="K3" s="428">
        <v>2008</v>
      </c>
    </row>
    <row r="4" spans="1:11" s="80" customFormat="1" ht="12.75">
      <c r="A4" s="67">
        <v>1</v>
      </c>
      <c r="B4" s="67">
        <v>2</v>
      </c>
      <c r="C4" s="67">
        <v>5</v>
      </c>
      <c r="D4" s="67">
        <v>6</v>
      </c>
      <c r="E4" s="67">
        <v>7</v>
      </c>
      <c r="F4" s="67">
        <v>8</v>
      </c>
      <c r="G4" s="67">
        <v>9</v>
      </c>
      <c r="H4" s="67">
        <v>10</v>
      </c>
      <c r="I4" s="352">
        <v>11</v>
      </c>
      <c r="J4" s="352">
        <v>12</v>
      </c>
      <c r="K4" s="352">
        <v>13</v>
      </c>
    </row>
    <row r="5" spans="1:11" ht="18" customHeight="1">
      <c r="A5" s="153">
        <v>1</v>
      </c>
      <c r="B5" s="3" t="s">
        <v>1509</v>
      </c>
      <c r="C5" s="898">
        <v>5634</v>
      </c>
      <c r="D5" s="898">
        <v>4514</v>
      </c>
      <c r="E5" s="899">
        <v>3689</v>
      </c>
      <c r="F5" s="899">
        <v>2609</v>
      </c>
      <c r="G5" s="899">
        <v>2429</v>
      </c>
      <c r="H5" s="541">
        <v>1543.4</v>
      </c>
      <c r="I5" s="900">
        <v>785.1</v>
      </c>
      <c r="J5" s="900">
        <v>424.8</v>
      </c>
      <c r="K5" s="900">
        <v>117.6</v>
      </c>
    </row>
    <row r="6" spans="1:11" ht="18" customHeight="1">
      <c r="A6" s="91">
        <v>2</v>
      </c>
      <c r="B6" s="4" t="s">
        <v>1510</v>
      </c>
      <c r="C6" s="541">
        <v>14777</v>
      </c>
      <c r="D6" s="541">
        <v>14164</v>
      </c>
      <c r="E6" s="900">
        <v>13167</v>
      </c>
      <c r="F6" s="900">
        <v>12373</v>
      </c>
      <c r="G6" s="900">
        <v>10611</v>
      </c>
      <c r="H6" s="541">
        <v>9702.2</v>
      </c>
      <c r="I6" s="900">
        <v>6104.7</v>
      </c>
      <c r="J6" s="900">
        <v>1869.9</v>
      </c>
      <c r="K6" s="900">
        <v>549.6</v>
      </c>
    </row>
    <row r="7" spans="1:11" ht="18" customHeight="1">
      <c r="A7" s="91">
        <v>3</v>
      </c>
      <c r="B7" s="4" t="s">
        <v>1511</v>
      </c>
      <c r="C7" s="541">
        <v>5</v>
      </c>
      <c r="D7" s="541">
        <v>14</v>
      </c>
      <c r="E7" s="900">
        <v>35</v>
      </c>
      <c r="F7" s="900">
        <v>32</v>
      </c>
      <c r="G7" s="900">
        <v>30</v>
      </c>
      <c r="H7" s="541">
        <v>18</v>
      </c>
      <c r="I7" s="900">
        <v>373.5</v>
      </c>
      <c r="J7" s="900">
        <v>72.6</v>
      </c>
      <c r="K7" s="900">
        <v>79.1</v>
      </c>
    </row>
    <row r="8" spans="1:11" ht="18" customHeight="1">
      <c r="A8" s="91">
        <v>4</v>
      </c>
      <c r="B8" s="4" t="s">
        <v>1512</v>
      </c>
      <c r="C8" s="6" t="s">
        <v>784</v>
      </c>
      <c r="D8" s="6" t="s">
        <v>784</v>
      </c>
      <c r="E8" s="6" t="s">
        <v>784</v>
      </c>
      <c r="F8" s="6" t="s">
        <v>784</v>
      </c>
      <c r="G8" s="6" t="s">
        <v>784</v>
      </c>
      <c r="H8" s="127" t="s">
        <v>784</v>
      </c>
      <c r="I8" s="902" t="s">
        <v>784</v>
      </c>
      <c r="J8" s="902" t="s">
        <v>784</v>
      </c>
      <c r="K8" s="902" t="s">
        <v>784</v>
      </c>
    </row>
    <row r="9" spans="1:11" ht="18" customHeight="1">
      <c r="A9" s="91">
        <v>5</v>
      </c>
      <c r="B9" s="4" t="s">
        <v>1513</v>
      </c>
      <c r="C9" s="6" t="s">
        <v>784</v>
      </c>
      <c r="D9" s="6" t="s">
        <v>784</v>
      </c>
      <c r="E9" s="6" t="s">
        <v>784</v>
      </c>
      <c r="F9" s="6" t="s">
        <v>784</v>
      </c>
      <c r="G9" s="6" t="s">
        <v>784</v>
      </c>
      <c r="H9" s="127" t="s">
        <v>784</v>
      </c>
      <c r="I9" s="902" t="s">
        <v>784</v>
      </c>
      <c r="J9" s="902" t="s">
        <v>784</v>
      </c>
      <c r="K9" s="902" t="s">
        <v>784</v>
      </c>
    </row>
    <row r="10" spans="1:11" ht="18" customHeight="1">
      <c r="A10" s="91">
        <v>6</v>
      </c>
      <c r="B10" s="4" t="s">
        <v>1514</v>
      </c>
      <c r="C10" s="541">
        <v>17509</v>
      </c>
      <c r="D10" s="541">
        <v>16459</v>
      </c>
      <c r="E10" s="900">
        <v>18957</v>
      </c>
      <c r="F10" s="900">
        <v>18239</v>
      </c>
      <c r="G10" s="900">
        <v>16631</v>
      </c>
      <c r="H10" s="541">
        <v>17433.3</v>
      </c>
      <c r="I10" s="900">
        <v>13877.8</v>
      </c>
      <c r="J10" s="900">
        <v>9538</v>
      </c>
      <c r="K10" s="900">
        <v>12035.7</v>
      </c>
    </row>
    <row r="11" spans="1:11" ht="18" customHeight="1">
      <c r="A11" s="91">
        <v>7</v>
      </c>
      <c r="B11" s="4" t="s">
        <v>1515</v>
      </c>
      <c r="C11" s="6" t="s">
        <v>784</v>
      </c>
      <c r="D11" s="6"/>
      <c r="E11" s="6" t="s">
        <v>784</v>
      </c>
      <c r="F11" s="6" t="s">
        <v>784</v>
      </c>
      <c r="G11" s="6" t="s">
        <v>784</v>
      </c>
      <c r="H11" s="541" t="s">
        <v>784</v>
      </c>
      <c r="I11" s="900" t="s">
        <v>784</v>
      </c>
      <c r="J11" s="900" t="s">
        <v>784</v>
      </c>
      <c r="K11" s="900" t="s">
        <v>784</v>
      </c>
    </row>
    <row r="12" spans="1:11" ht="12.75">
      <c r="A12" s="91">
        <v>8</v>
      </c>
      <c r="B12" s="4" t="s">
        <v>1516</v>
      </c>
      <c r="C12" s="6">
        <v>14061</v>
      </c>
      <c r="D12" s="6">
        <v>14868</v>
      </c>
      <c r="E12" s="329">
        <v>14606</v>
      </c>
      <c r="F12" s="329">
        <v>19216</v>
      </c>
      <c r="G12" s="443">
        <v>25592</v>
      </c>
      <c r="H12" s="127">
        <v>24789.2</v>
      </c>
      <c r="I12" s="902">
        <v>30386.4</v>
      </c>
      <c r="J12" s="902">
        <v>41213.6</v>
      </c>
      <c r="K12" s="902">
        <v>45558.2</v>
      </c>
    </row>
    <row r="13" spans="1:11" ht="12.75">
      <c r="A13" s="91">
        <v>9</v>
      </c>
      <c r="B13" s="4" t="s">
        <v>1517</v>
      </c>
      <c r="C13" s="6">
        <v>107</v>
      </c>
      <c r="D13" s="6">
        <v>85</v>
      </c>
      <c r="E13" s="443">
        <v>37914</v>
      </c>
      <c r="F13" s="329" t="s">
        <v>784</v>
      </c>
      <c r="G13" s="6" t="s">
        <v>784</v>
      </c>
      <c r="H13" s="6" t="s">
        <v>784</v>
      </c>
      <c r="I13" s="329" t="s">
        <v>784</v>
      </c>
      <c r="J13" s="329" t="s">
        <v>784</v>
      </c>
      <c r="K13" s="329" t="s">
        <v>784</v>
      </c>
    </row>
    <row r="14" spans="1:11" ht="12.75">
      <c r="A14" s="91"/>
      <c r="B14" s="5"/>
      <c r="C14" s="4"/>
      <c r="D14" s="4"/>
      <c r="E14" s="17"/>
      <c r="F14" s="17"/>
      <c r="G14" s="17"/>
      <c r="H14" s="8" t="s">
        <v>784</v>
      </c>
      <c r="I14" s="131" t="s">
        <v>784</v>
      </c>
      <c r="J14" s="131" t="s">
        <v>784</v>
      </c>
      <c r="K14" s="131" t="s">
        <v>784</v>
      </c>
    </row>
    <row r="15" spans="1:11" ht="12.75">
      <c r="A15" s="1486" t="s">
        <v>213</v>
      </c>
      <c r="B15" s="1486"/>
      <c r="C15" s="336">
        <f>SUM(C5:C12)</f>
        <v>51986</v>
      </c>
      <c r="D15" s="336">
        <f>SUM(D5:D12)</f>
        <v>50019</v>
      </c>
      <c r="E15" s="336">
        <f>SUM(E5:E12)</f>
        <v>50454</v>
      </c>
      <c r="F15" s="336">
        <f>SUM(F5:F12)</f>
        <v>52469</v>
      </c>
      <c r="G15" s="336">
        <f>SUM(G5:G12)</f>
        <v>55293</v>
      </c>
      <c r="H15" s="25">
        <v>53486.1</v>
      </c>
      <c r="I15" s="2">
        <v>51527.6</v>
      </c>
      <c r="J15" s="2">
        <v>53118.9</v>
      </c>
      <c r="K15" s="26">
        <v>58340.2</v>
      </c>
    </row>
    <row r="17" spans="1:6" ht="12.75">
      <c r="A17" s="1114" t="s">
        <v>1518</v>
      </c>
      <c r="B17" s="1114"/>
      <c r="C17" s="1114"/>
      <c r="D17" s="1114"/>
      <c r="E17" s="1114"/>
      <c r="F17" s="1114"/>
    </row>
    <row r="18" spans="1:2" ht="12.75">
      <c r="A18" s="146" t="s">
        <v>1519</v>
      </c>
      <c r="B18" t="s">
        <v>1520</v>
      </c>
    </row>
    <row r="26" spans="1:11" ht="28.5" customHeight="1">
      <c r="A26" s="1081" t="s">
        <v>1521</v>
      </c>
      <c r="B26" s="1081"/>
      <c r="C26" s="1081"/>
      <c r="D26" s="1081"/>
      <c r="E26" s="1081"/>
      <c r="F26" s="1081"/>
      <c r="G26" s="1081"/>
      <c r="H26" s="1081"/>
      <c r="I26" s="1081"/>
      <c r="J26" s="1081"/>
      <c r="K26" s="1081"/>
    </row>
    <row r="27" ht="12.75">
      <c r="J27" s="66" t="s">
        <v>1507</v>
      </c>
    </row>
    <row r="28" spans="1:11" ht="12.75">
      <c r="A28" s="65" t="s">
        <v>811</v>
      </c>
      <c r="B28" s="227" t="s">
        <v>1508</v>
      </c>
      <c r="C28" s="903">
        <v>2000</v>
      </c>
      <c r="D28" s="903">
        <v>2001</v>
      </c>
      <c r="E28" s="903">
        <v>2002</v>
      </c>
      <c r="F28" s="903">
        <v>2003</v>
      </c>
      <c r="G28" s="903">
        <v>2004</v>
      </c>
      <c r="H28" s="903">
        <v>2005</v>
      </c>
      <c r="I28" s="904">
        <v>2006</v>
      </c>
      <c r="J28" s="904">
        <v>2007</v>
      </c>
      <c r="K28" s="904">
        <v>2008</v>
      </c>
    </row>
    <row r="29" spans="1:11" s="1" customFormat="1" ht="12.75">
      <c r="A29" s="67">
        <v>1</v>
      </c>
      <c r="B29" s="67">
        <v>2</v>
      </c>
      <c r="C29" s="67">
        <v>3</v>
      </c>
      <c r="D29" s="67">
        <v>4</v>
      </c>
      <c r="E29" s="67">
        <v>5</v>
      </c>
      <c r="F29" s="67">
        <v>6</v>
      </c>
      <c r="G29" s="67">
        <v>7</v>
      </c>
      <c r="H29" s="67">
        <v>8</v>
      </c>
      <c r="I29" s="352">
        <v>9</v>
      </c>
      <c r="J29" s="352">
        <v>10</v>
      </c>
      <c r="K29" s="352">
        <v>11</v>
      </c>
    </row>
    <row r="30" spans="1:11" ht="12.75">
      <c r="A30" s="120"/>
      <c r="B30" s="35"/>
      <c r="C30" s="16"/>
      <c r="D30" s="4"/>
      <c r="E30" s="3"/>
      <c r="F30" s="30"/>
      <c r="G30" s="30"/>
      <c r="H30" s="4"/>
      <c r="I30" s="17"/>
      <c r="J30" s="17"/>
      <c r="K30" s="17"/>
    </row>
    <row r="31" spans="1:11" ht="17.25" customHeight="1">
      <c r="A31" s="91">
        <v>1</v>
      </c>
      <c r="B31" s="4" t="s">
        <v>1509</v>
      </c>
      <c r="C31" s="905">
        <v>3002</v>
      </c>
      <c r="D31" s="906">
        <v>2196</v>
      </c>
      <c r="E31" s="20">
        <v>1680</v>
      </c>
      <c r="F31" s="17">
        <v>829</v>
      </c>
      <c r="G31" s="17">
        <v>426</v>
      </c>
      <c r="H31" s="4">
        <v>337.3</v>
      </c>
      <c r="I31" s="17">
        <v>514.9</v>
      </c>
      <c r="J31" s="17">
        <v>274.9</v>
      </c>
      <c r="K31" s="17">
        <v>101.6</v>
      </c>
    </row>
    <row r="32" spans="1:11" ht="17.25" customHeight="1">
      <c r="A32" s="91">
        <v>2</v>
      </c>
      <c r="B32" s="4" t="s">
        <v>1510</v>
      </c>
      <c r="C32" s="905">
        <v>2612</v>
      </c>
      <c r="D32" s="906">
        <v>2315</v>
      </c>
      <c r="E32" s="20">
        <v>2210</v>
      </c>
      <c r="F32" s="28">
        <v>1777</v>
      </c>
      <c r="G32" s="17">
        <v>1808</v>
      </c>
      <c r="H32" s="4">
        <v>1609</v>
      </c>
      <c r="I32" s="17">
        <v>3017.9</v>
      </c>
      <c r="J32" s="17">
        <v>723.6</v>
      </c>
      <c r="K32" s="17">
        <v>109.7</v>
      </c>
    </row>
    <row r="33" spans="1:11" ht="17.25" customHeight="1">
      <c r="A33" s="91"/>
      <c r="B33" s="4" t="s">
        <v>1511</v>
      </c>
      <c r="C33" s="905" t="s">
        <v>784</v>
      </c>
      <c r="D33" s="906">
        <v>5</v>
      </c>
      <c r="E33" s="20">
        <v>29</v>
      </c>
      <c r="F33" s="28">
        <v>4</v>
      </c>
      <c r="G33" s="28">
        <v>10</v>
      </c>
      <c r="H33" s="4">
        <v>14.3</v>
      </c>
      <c r="I33" s="17" t="s">
        <v>784</v>
      </c>
      <c r="J33" s="17" t="s">
        <v>784</v>
      </c>
      <c r="K33" s="17">
        <v>6.6</v>
      </c>
    </row>
    <row r="34" spans="1:11" ht="17.25" customHeight="1">
      <c r="A34" s="91">
        <v>3</v>
      </c>
      <c r="B34" s="4" t="s">
        <v>1514</v>
      </c>
      <c r="C34" s="905">
        <v>11043</v>
      </c>
      <c r="D34" s="906">
        <v>8471</v>
      </c>
      <c r="E34" s="20">
        <v>9510</v>
      </c>
      <c r="F34" s="17">
        <v>9798</v>
      </c>
      <c r="G34" s="17">
        <v>6781</v>
      </c>
      <c r="H34" s="4">
        <v>1494.5</v>
      </c>
      <c r="I34" s="17">
        <v>3636.8</v>
      </c>
      <c r="J34" s="17">
        <v>634</v>
      </c>
      <c r="K34" s="17">
        <v>1563.7</v>
      </c>
    </row>
    <row r="35" spans="1:11" ht="17.25" customHeight="1">
      <c r="A35" s="91">
        <v>4</v>
      </c>
      <c r="B35" s="4" t="s">
        <v>1522</v>
      </c>
      <c r="C35" s="907">
        <v>3583</v>
      </c>
      <c r="D35" s="388">
        <v>2973</v>
      </c>
      <c r="E35" s="20">
        <v>3207</v>
      </c>
      <c r="F35" s="17">
        <v>3648</v>
      </c>
      <c r="G35" s="28">
        <v>7228</v>
      </c>
      <c r="H35" s="4">
        <v>8854.3</v>
      </c>
      <c r="I35" s="17">
        <v>6137</v>
      </c>
      <c r="J35" s="17">
        <v>14576.6</v>
      </c>
      <c r="K35" s="17">
        <v>10831.7</v>
      </c>
    </row>
    <row r="36" spans="1:11" ht="17.25" customHeight="1">
      <c r="A36" s="91">
        <v>5</v>
      </c>
      <c r="B36" s="4" t="s">
        <v>1523</v>
      </c>
      <c r="C36" s="907">
        <v>20</v>
      </c>
      <c r="D36" s="388">
        <v>25</v>
      </c>
      <c r="E36" s="20">
        <v>25</v>
      </c>
      <c r="F36" s="28">
        <v>0</v>
      </c>
      <c r="G36" s="28">
        <v>60</v>
      </c>
      <c r="H36" s="4">
        <v>15.3</v>
      </c>
      <c r="I36" s="17" t="s">
        <v>784</v>
      </c>
      <c r="J36" s="17">
        <v>27.2</v>
      </c>
      <c r="K36" s="17">
        <v>101</v>
      </c>
    </row>
    <row r="37" spans="1:11" ht="17.25" customHeight="1">
      <c r="A37" s="91">
        <v>6</v>
      </c>
      <c r="B37" s="4" t="s">
        <v>1524</v>
      </c>
      <c r="C37" s="905">
        <v>483</v>
      </c>
      <c r="D37" s="906">
        <v>359</v>
      </c>
      <c r="E37" s="20">
        <v>1401</v>
      </c>
      <c r="F37" s="28">
        <v>952</v>
      </c>
      <c r="G37" s="28">
        <v>1357</v>
      </c>
      <c r="H37" s="4">
        <v>2155.9</v>
      </c>
      <c r="I37" s="17" t="s">
        <v>784</v>
      </c>
      <c r="J37" s="17">
        <v>4711.9</v>
      </c>
      <c r="K37" s="17">
        <v>12588.9</v>
      </c>
    </row>
    <row r="38" spans="1:11" ht="17.25" customHeight="1">
      <c r="A38" s="91">
        <v>7</v>
      </c>
      <c r="B38" s="4" t="s">
        <v>1517</v>
      </c>
      <c r="C38" s="905" t="s">
        <v>784</v>
      </c>
      <c r="D38" s="906">
        <v>27</v>
      </c>
      <c r="E38" s="864">
        <v>9510</v>
      </c>
      <c r="F38" s="329" t="s">
        <v>784</v>
      </c>
      <c r="G38" s="329" t="s">
        <v>784</v>
      </c>
      <c r="H38" s="4" t="s">
        <v>784</v>
      </c>
      <c r="I38" s="17" t="s">
        <v>784</v>
      </c>
      <c r="J38" s="17" t="s">
        <v>784</v>
      </c>
      <c r="K38" s="17" t="s">
        <v>784</v>
      </c>
    </row>
    <row r="39" spans="1:11" ht="17.25" customHeight="1">
      <c r="A39" s="91"/>
      <c r="B39" s="4"/>
      <c r="D39" s="908"/>
      <c r="E39" s="909"/>
      <c r="F39" s="26"/>
      <c r="G39" s="26"/>
      <c r="H39" s="5"/>
      <c r="I39" s="26"/>
      <c r="J39" s="26"/>
      <c r="K39" s="26"/>
    </row>
    <row r="40" spans="1:11" ht="12.75">
      <c r="A40" s="1486" t="s">
        <v>213</v>
      </c>
      <c r="B40" s="1486"/>
      <c r="C40" s="910">
        <f>SUM(C31:C39)</f>
        <v>20743</v>
      </c>
      <c r="D40" s="910">
        <f>SUM(D31:D39)</f>
        <v>16371</v>
      </c>
      <c r="E40" s="336">
        <f>SUM(E31:E39)</f>
        <v>27572</v>
      </c>
      <c r="F40" s="344">
        <f>SUM(F31:F39)</f>
        <v>17008</v>
      </c>
      <c r="G40" s="344">
        <f>SUM(G31:G39)</f>
        <v>17670</v>
      </c>
      <c r="H40" s="5">
        <v>14480.6</v>
      </c>
      <c r="I40" s="26">
        <v>13306.5</v>
      </c>
      <c r="J40" s="26">
        <v>20948.2</v>
      </c>
      <c r="K40" s="26">
        <v>25303.2</v>
      </c>
    </row>
    <row r="42" spans="1:7" ht="12.75">
      <c r="A42" s="1114" t="s">
        <v>1518</v>
      </c>
      <c r="B42" s="1114"/>
      <c r="C42" s="1114"/>
      <c r="D42" s="1114"/>
      <c r="E42" s="1114"/>
      <c r="F42" s="1114"/>
      <c r="G42" s="1114"/>
    </row>
    <row r="43" spans="1:2" ht="12.75">
      <c r="A43" s="146" t="s">
        <v>1519</v>
      </c>
      <c r="B43" t="s">
        <v>1520</v>
      </c>
    </row>
    <row r="44" ht="12.75">
      <c r="K44" t="s">
        <v>784</v>
      </c>
    </row>
  </sheetData>
  <sheetProtection/>
  <mergeCells count="7">
    <mergeCell ref="A40:B40"/>
    <mergeCell ref="A42:G42"/>
    <mergeCell ref="J2:K2"/>
    <mergeCell ref="A1:L1"/>
    <mergeCell ref="A15:B15"/>
    <mergeCell ref="A17:F17"/>
    <mergeCell ref="A26:K26"/>
  </mergeCells>
  <printOptions/>
  <pageMargins left="0.75" right="0.75" top="1" bottom="1" header="0.5" footer="0.5"/>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J30"/>
  <sheetViews>
    <sheetView view="pageBreakPreview" zoomScale="60" zoomScalePageLayoutView="0" workbookViewId="0" topLeftCell="A1">
      <selection activeCell="Q48" sqref="P47:Q48"/>
    </sheetView>
  </sheetViews>
  <sheetFormatPr defaultColWidth="9.140625" defaultRowHeight="12.75"/>
  <cols>
    <col min="4" max="4" width="17.140625" style="0" customWidth="1"/>
    <col min="5" max="6" width="19.140625" style="0" customWidth="1"/>
    <col min="7" max="7" width="15.7109375" style="0" customWidth="1"/>
    <col min="10" max="10" width="16.57421875" style="0" customWidth="1"/>
  </cols>
  <sheetData>
    <row r="1" spans="1:10" ht="15.75">
      <c r="A1" s="1178" t="s">
        <v>559</v>
      </c>
      <c r="B1" s="1178"/>
      <c r="C1" s="1178"/>
      <c r="D1" s="1178"/>
      <c r="E1" s="1178"/>
      <c r="F1" s="1178"/>
      <c r="G1" s="1178"/>
      <c r="H1" s="1178"/>
      <c r="I1" s="1178"/>
      <c r="J1" s="1178"/>
    </row>
    <row r="2" spans="1:10" ht="15.75">
      <c r="A2" s="845"/>
      <c r="B2" s="845"/>
      <c r="C2" s="845"/>
      <c r="D2" s="845"/>
      <c r="E2" s="845"/>
      <c r="F2" s="845"/>
      <c r="G2" s="845"/>
      <c r="H2" s="16"/>
      <c r="I2" s="16"/>
      <c r="J2" s="16"/>
    </row>
    <row r="3" spans="1:7" ht="51.75" customHeight="1">
      <c r="A3" s="840" t="s">
        <v>804</v>
      </c>
      <c r="B3" s="1179" t="s">
        <v>712</v>
      </c>
      <c r="C3" s="1179"/>
      <c r="D3" s="840" t="s">
        <v>560</v>
      </c>
      <c r="E3" s="840" t="s">
        <v>561</v>
      </c>
      <c r="F3" s="840" t="s">
        <v>562</v>
      </c>
      <c r="G3" s="840" t="s">
        <v>563</v>
      </c>
    </row>
    <row r="4" spans="1:7" ht="15.75">
      <c r="A4" s="970">
        <v>1</v>
      </c>
      <c r="B4" s="1179">
        <v>2</v>
      </c>
      <c r="C4" s="1179"/>
      <c r="D4" s="840">
        <v>3</v>
      </c>
      <c r="E4" s="840">
        <v>4</v>
      </c>
      <c r="F4" s="840">
        <v>5</v>
      </c>
      <c r="G4" s="840">
        <v>6</v>
      </c>
    </row>
    <row r="5" spans="1:7" ht="15.75">
      <c r="A5" s="973">
        <v>1</v>
      </c>
      <c r="B5" s="1180" t="s">
        <v>769</v>
      </c>
      <c r="C5" s="1180"/>
      <c r="D5" s="974">
        <v>98379</v>
      </c>
      <c r="E5" s="974">
        <v>458</v>
      </c>
      <c r="F5" s="974">
        <v>3759</v>
      </c>
      <c r="G5" s="974">
        <v>102596</v>
      </c>
    </row>
    <row r="6" spans="1:7" ht="15.75">
      <c r="A6" s="973">
        <v>2</v>
      </c>
      <c r="B6" s="1180" t="s">
        <v>770</v>
      </c>
      <c r="C6" s="1180"/>
      <c r="D6" s="974">
        <v>99724</v>
      </c>
      <c r="E6" s="974">
        <v>481</v>
      </c>
      <c r="F6" s="974">
        <v>3872</v>
      </c>
      <c r="G6" s="974">
        <v>104077</v>
      </c>
    </row>
    <row r="7" spans="1:7" ht="15.75">
      <c r="A7" s="973">
        <v>3</v>
      </c>
      <c r="B7" s="1180" t="s">
        <v>771</v>
      </c>
      <c r="C7" s="1180"/>
      <c r="D7" s="974">
        <v>103373</v>
      </c>
      <c r="E7" s="974">
        <v>493</v>
      </c>
      <c r="F7" s="974">
        <v>4126</v>
      </c>
      <c r="G7" s="974">
        <v>107992</v>
      </c>
    </row>
    <row r="8" spans="1:7" ht="15.75">
      <c r="A8" s="973">
        <v>4</v>
      </c>
      <c r="B8" s="1180" t="s">
        <v>699</v>
      </c>
      <c r="C8" s="1180"/>
      <c r="D8" s="974">
        <v>105511</v>
      </c>
      <c r="E8" s="974">
        <v>518</v>
      </c>
      <c r="F8" s="974">
        <v>4150</v>
      </c>
      <c r="G8" s="974">
        <v>110179</v>
      </c>
    </row>
    <row r="9" spans="1:7" ht="15.75">
      <c r="A9" s="973">
        <v>5</v>
      </c>
      <c r="B9" s="1180" t="s">
        <v>700</v>
      </c>
      <c r="C9" s="1180"/>
      <c r="D9" s="974">
        <v>107454</v>
      </c>
      <c r="E9" s="974">
        <v>505</v>
      </c>
      <c r="F9" s="974">
        <v>4327</v>
      </c>
      <c r="G9" s="974">
        <v>112286</v>
      </c>
    </row>
    <row r="10" spans="1:7" ht="15.75">
      <c r="A10" s="973">
        <v>6</v>
      </c>
      <c r="B10" s="1180" t="s">
        <v>701</v>
      </c>
      <c r="C10" s="1180"/>
      <c r="D10" s="974">
        <v>113890</v>
      </c>
      <c r="E10" s="974">
        <v>961</v>
      </c>
      <c r="F10" s="974">
        <v>4643</v>
      </c>
      <c r="G10" s="974">
        <v>119494</v>
      </c>
    </row>
    <row r="11" spans="1:7" ht="15.75">
      <c r="A11" s="973">
        <v>7</v>
      </c>
      <c r="B11" s="1180" t="s">
        <v>702</v>
      </c>
      <c r="C11" s="1180"/>
      <c r="D11" s="974">
        <v>116227</v>
      </c>
      <c r="E11" s="974">
        <v>542</v>
      </c>
      <c r="F11" s="974">
        <v>4825</v>
      </c>
      <c r="G11" s="974">
        <v>121594</v>
      </c>
    </row>
    <row r="12" spans="1:7" ht="15.75">
      <c r="A12" s="973">
        <v>8</v>
      </c>
      <c r="B12" s="1180" t="s">
        <v>703</v>
      </c>
      <c r="C12" s="1180"/>
      <c r="D12" s="974">
        <v>117564</v>
      </c>
      <c r="E12" s="974">
        <v>554</v>
      </c>
      <c r="F12" s="974">
        <v>4892</v>
      </c>
      <c r="G12" s="974">
        <v>123010</v>
      </c>
    </row>
    <row r="13" spans="1:7" ht="15.75">
      <c r="A13" s="973">
        <v>9</v>
      </c>
      <c r="B13" s="1180" t="s">
        <v>718</v>
      </c>
      <c r="C13" s="1180"/>
      <c r="D13" s="974">
        <v>125281</v>
      </c>
      <c r="E13" s="974">
        <v>4013</v>
      </c>
      <c r="F13" s="974">
        <v>5277</v>
      </c>
      <c r="G13" s="974">
        <v>134571</v>
      </c>
    </row>
    <row r="14" spans="1:7" ht="15.75">
      <c r="A14" s="973">
        <v>10</v>
      </c>
      <c r="B14" s="1180" t="s">
        <v>710</v>
      </c>
      <c r="C14" s="1180"/>
      <c r="D14" s="974">
        <v>125166</v>
      </c>
      <c r="E14" s="974">
        <v>4160</v>
      </c>
      <c r="F14" s="974">
        <v>5230</v>
      </c>
      <c r="G14" s="974">
        <v>134556</v>
      </c>
    </row>
    <row r="15" spans="1:7" ht="15.75">
      <c r="A15" s="973">
        <v>11</v>
      </c>
      <c r="B15" s="1180" t="s">
        <v>564</v>
      </c>
      <c r="C15" s="1180"/>
      <c r="D15" s="974">
        <v>126272</v>
      </c>
      <c r="E15" s="974">
        <v>3856</v>
      </c>
      <c r="F15" s="974">
        <v>5423</v>
      </c>
      <c r="G15" s="974">
        <v>135551</v>
      </c>
    </row>
    <row r="16" spans="1:7" ht="15.75">
      <c r="A16" s="973">
        <v>12</v>
      </c>
      <c r="B16" s="1180" t="s">
        <v>565</v>
      </c>
      <c r="C16" s="1180"/>
      <c r="D16" s="974">
        <v>130222</v>
      </c>
      <c r="E16" s="974">
        <v>143</v>
      </c>
      <c r="F16" s="974">
        <v>1341</v>
      </c>
      <c r="G16" s="974">
        <v>131706</v>
      </c>
    </row>
    <row r="17" spans="1:7" ht="15.75">
      <c r="A17" s="973">
        <v>13</v>
      </c>
      <c r="B17" s="1180" t="s">
        <v>566</v>
      </c>
      <c r="C17" s="1180"/>
      <c r="D17" s="974">
        <v>130035</v>
      </c>
      <c r="E17" s="974">
        <v>158</v>
      </c>
      <c r="F17" s="974">
        <v>1365</v>
      </c>
      <c r="G17" s="974">
        <v>131558</v>
      </c>
    </row>
    <row r="18" spans="1:7" ht="15.75">
      <c r="A18" s="973">
        <v>14</v>
      </c>
      <c r="B18" s="1180" t="s">
        <v>567</v>
      </c>
      <c r="C18" s="1180"/>
      <c r="D18" s="974">
        <v>127036</v>
      </c>
      <c r="E18" s="974">
        <v>163</v>
      </c>
      <c r="F18" s="974">
        <v>4069</v>
      </c>
      <c r="G18" s="974">
        <v>131268</v>
      </c>
    </row>
    <row r="19" spans="1:7" ht="15.75">
      <c r="A19" s="973">
        <v>15</v>
      </c>
      <c r="B19" s="1180" t="s">
        <v>568</v>
      </c>
      <c r="C19" s="1180"/>
      <c r="D19" s="974">
        <v>124099</v>
      </c>
      <c r="E19" s="974">
        <v>170</v>
      </c>
      <c r="F19" s="974">
        <v>4279</v>
      </c>
      <c r="G19" s="974">
        <v>128548</v>
      </c>
    </row>
    <row r="20" spans="1:7" ht="15.75">
      <c r="A20" s="973">
        <v>16</v>
      </c>
      <c r="B20" s="1180" t="s">
        <v>569</v>
      </c>
      <c r="C20" s="1180"/>
      <c r="D20" s="974">
        <v>123401</v>
      </c>
      <c r="E20" s="974">
        <v>182</v>
      </c>
      <c r="F20" s="974">
        <v>4374</v>
      </c>
      <c r="G20" s="974">
        <v>127957</v>
      </c>
    </row>
    <row r="21" spans="1:7" ht="15.75">
      <c r="A21" s="973">
        <v>17</v>
      </c>
      <c r="B21" s="1180" t="s">
        <v>886</v>
      </c>
      <c r="C21" s="1180"/>
      <c r="D21" s="974">
        <v>124277</v>
      </c>
      <c r="E21" s="974">
        <v>219</v>
      </c>
      <c r="F21" s="974">
        <v>4578</v>
      </c>
      <c r="G21" s="974">
        <v>129074</v>
      </c>
    </row>
    <row r="22" spans="1:7" ht="15.75">
      <c r="A22" s="973">
        <v>18</v>
      </c>
      <c r="B22" s="1180" t="s">
        <v>897</v>
      </c>
      <c r="C22" s="1180"/>
      <c r="D22" s="974">
        <v>131232</v>
      </c>
      <c r="E22" s="974">
        <v>275</v>
      </c>
      <c r="F22" s="974">
        <v>4846</v>
      </c>
      <c r="G22" s="974">
        <v>136353</v>
      </c>
    </row>
    <row r="23" spans="1:7" ht="15.75">
      <c r="A23" s="973">
        <v>19</v>
      </c>
      <c r="B23" s="1180" t="s">
        <v>914</v>
      </c>
      <c r="C23" s="1180"/>
      <c r="D23" s="974">
        <v>134669</v>
      </c>
      <c r="E23" s="974">
        <v>259</v>
      </c>
      <c r="F23" s="974">
        <v>5232</v>
      </c>
      <c r="G23" s="974">
        <v>140160</v>
      </c>
    </row>
    <row r="24" spans="1:7" ht="15.75">
      <c r="A24" s="973">
        <v>20</v>
      </c>
      <c r="B24" s="1180" t="s">
        <v>1028</v>
      </c>
      <c r="C24" s="1180"/>
      <c r="D24" s="974">
        <v>138968</v>
      </c>
      <c r="E24" s="974">
        <v>313</v>
      </c>
      <c r="F24" s="974">
        <v>5429</v>
      </c>
      <c r="G24" s="974">
        <v>144710</v>
      </c>
    </row>
    <row r="25" spans="1:7" ht="15.75">
      <c r="A25" s="973">
        <v>21</v>
      </c>
      <c r="B25" s="1180" t="s">
        <v>1124</v>
      </c>
      <c r="C25" s="1180"/>
      <c r="D25" s="974">
        <v>140355</v>
      </c>
      <c r="E25" s="974">
        <v>385</v>
      </c>
      <c r="F25" s="974">
        <v>5645</v>
      </c>
      <c r="G25" s="974">
        <v>146385</v>
      </c>
    </row>
    <row r="26" spans="1:7" ht="15.75">
      <c r="A26" s="967"/>
      <c r="B26" s="842"/>
      <c r="C26" s="842"/>
      <c r="D26" s="842"/>
      <c r="E26" s="842"/>
      <c r="F26" s="842"/>
      <c r="G26" s="842"/>
    </row>
    <row r="27" spans="1:7" ht="15.75">
      <c r="A27" s="1177" t="s">
        <v>570</v>
      </c>
      <c r="B27" s="1177"/>
      <c r="C27" s="1177"/>
      <c r="D27" s="1177"/>
      <c r="E27" s="842"/>
      <c r="F27" s="842"/>
      <c r="G27" s="842"/>
    </row>
    <row r="28" spans="1:7" ht="15.75">
      <c r="A28" s="1119" t="s">
        <v>1369</v>
      </c>
      <c r="B28" s="1119"/>
      <c r="C28" s="1119"/>
      <c r="D28" s="1119"/>
      <c r="E28" s="1119"/>
      <c r="F28" s="1119"/>
      <c r="G28" s="1119"/>
    </row>
    <row r="29" spans="1:7" ht="15.75">
      <c r="A29" s="1119" t="s">
        <v>1370</v>
      </c>
      <c r="B29" s="1119"/>
      <c r="C29" s="1119"/>
      <c r="D29" s="1119"/>
      <c r="E29" s="1119"/>
      <c r="F29" s="1119"/>
      <c r="G29" s="1119"/>
    </row>
    <row r="30" spans="1:7" ht="15.75">
      <c r="A30" s="1119" t="s">
        <v>1371</v>
      </c>
      <c r="B30" s="1119"/>
      <c r="C30" s="1119"/>
      <c r="D30" s="1119"/>
      <c r="E30" s="1119"/>
      <c r="F30" s="1119"/>
      <c r="G30" s="1119"/>
    </row>
  </sheetData>
  <sheetProtection/>
  <mergeCells count="28">
    <mergeCell ref="A27:D27"/>
    <mergeCell ref="A28:G28"/>
    <mergeCell ref="A29:G29"/>
    <mergeCell ref="A30:G30"/>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A1:J1"/>
    <mergeCell ref="B3:C3"/>
    <mergeCell ref="B4:C4"/>
    <mergeCell ref="B5:C5"/>
    <mergeCell ref="B6:C6"/>
    <mergeCell ref="B7:C7"/>
  </mergeCells>
  <printOptions/>
  <pageMargins left="0.75" right="0.75" top="1" bottom="1" header="0.5" footer="0.5"/>
  <pageSetup horizontalDpi="600" verticalDpi="600" orientation="portrait" scale="92"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F40"/>
  <sheetViews>
    <sheetView view="pageBreakPreview" zoomScale="60" zoomScalePageLayoutView="0" workbookViewId="0" topLeftCell="A1">
      <selection activeCell="A3" sqref="A3:F3"/>
    </sheetView>
  </sheetViews>
  <sheetFormatPr defaultColWidth="9.140625" defaultRowHeight="12.75"/>
  <cols>
    <col min="1" max="1" width="4.421875" style="0" customWidth="1"/>
    <col min="2" max="2" width="31.28125" style="0" customWidth="1"/>
    <col min="3" max="3" width="14.28125" style="125" customWidth="1"/>
    <col min="4" max="4" width="14.00390625" style="125" customWidth="1"/>
    <col min="5" max="5" width="13.421875" style="125" customWidth="1"/>
    <col min="6" max="6" width="9.8515625" style="125" customWidth="1"/>
  </cols>
  <sheetData>
    <row r="1" spans="1:6" ht="31.5" customHeight="1">
      <c r="A1" s="1181" t="s">
        <v>1403</v>
      </c>
      <c r="B1" s="1181"/>
      <c r="C1" s="1181"/>
      <c r="D1" s="1181"/>
      <c r="E1" s="1181"/>
      <c r="F1" s="1181"/>
    </row>
    <row r="2" ht="6.75" customHeight="1"/>
    <row r="3" spans="1:6" ht="28.5" customHeight="1">
      <c r="A3" s="1182" t="s">
        <v>157</v>
      </c>
      <c r="B3" s="1182"/>
      <c r="C3" s="1182"/>
      <c r="D3" s="1182"/>
      <c r="E3" s="1182"/>
      <c r="F3" s="1182"/>
    </row>
    <row r="4" ht="12.75">
      <c r="F4" s="66" t="s">
        <v>1404</v>
      </c>
    </row>
    <row r="5" ht="12.75">
      <c r="E5" s="66"/>
    </row>
    <row r="6" spans="1:6" s="36" customFormat="1" ht="70.5" customHeight="1">
      <c r="A6" s="65" t="s">
        <v>804</v>
      </c>
      <c r="B6" s="65" t="s">
        <v>697</v>
      </c>
      <c r="C6" s="78" t="s">
        <v>1405</v>
      </c>
      <c r="D6" s="65" t="s">
        <v>1406</v>
      </c>
      <c r="E6" s="163" t="s">
        <v>1407</v>
      </c>
      <c r="F6" s="846" t="s">
        <v>1408</v>
      </c>
    </row>
    <row r="7" spans="1:6" s="36" customFormat="1" ht="12.75">
      <c r="A7" s="65">
        <v>1</v>
      </c>
      <c r="B7" s="865">
        <v>2</v>
      </c>
      <c r="C7" s="866">
        <v>3</v>
      </c>
      <c r="D7" s="70">
        <v>4</v>
      </c>
      <c r="E7" s="846">
        <v>5</v>
      </c>
      <c r="F7" s="846">
        <v>6</v>
      </c>
    </row>
    <row r="8" spans="1:6" s="73" customFormat="1" ht="24.75" customHeight="1">
      <c r="A8" s="341">
        <v>1</v>
      </c>
      <c r="B8" s="867" t="s">
        <v>1344</v>
      </c>
      <c r="C8" s="868" t="s">
        <v>1409</v>
      </c>
      <c r="D8" s="869" t="s">
        <v>1409</v>
      </c>
      <c r="E8" s="870" t="s">
        <v>1409</v>
      </c>
      <c r="F8" s="869" t="s">
        <v>1410</v>
      </c>
    </row>
    <row r="9" spans="1:6" ht="27">
      <c r="A9" s="96">
        <v>2</v>
      </c>
      <c r="B9" s="859" t="s">
        <v>1411</v>
      </c>
      <c r="C9" s="871">
        <v>30</v>
      </c>
      <c r="D9" s="872">
        <v>350</v>
      </c>
      <c r="E9" s="873">
        <v>100</v>
      </c>
      <c r="F9" s="872">
        <v>100</v>
      </c>
    </row>
    <row r="10" spans="1:6" ht="12.75">
      <c r="A10" s="9">
        <v>3</v>
      </c>
      <c r="B10" s="859" t="s">
        <v>1412</v>
      </c>
      <c r="C10" s="871">
        <v>250</v>
      </c>
      <c r="D10" s="872" t="s">
        <v>784</v>
      </c>
      <c r="E10" s="873" t="s">
        <v>784</v>
      </c>
      <c r="F10" s="6">
        <v>250</v>
      </c>
    </row>
    <row r="11" spans="1:6" ht="12.75">
      <c r="A11" s="9">
        <v>4</v>
      </c>
      <c r="B11" s="859" t="s">
        <v>1350</v>
      </c>
      <c r="C11" s="871">
        <v>100</v>
      </c>
      <c r="D11" s="872">
        <v>600</v>
      </c>
      <c r="E11" s="873">
        <v>200</v>
      </c>
      <c r="F11" s="6"/>
    </row>
    <row r="12" spans="1:6" ht="12.75">
      <c r="A12" s="9">
        <v>5</v>
      </c>
      <c r="B12" s="859" t="s">
        <v>1413</v>
      </c>
      <c r="C12" s="874">
        <v>2100</v>
      </c>
      <c r="D12" s="872">
        <v>2100</v>
      </c>
      <c r="E12" s="873">
        <v>2100</v>
      </c>
      <c r="F12" s="856" t="s">
        <v>784</v>
      </c>
    </row>
    <row r="13" spans="1:6" ht="14.25">
      <c r="A13" s="9">
        <v>6</v>
      </c>
      <c r="B13" s="859" t="s">
        <v>1414</v>
      </c>
      <c r="C13" s="874">
        <v>40</v>
      </c>
      <c r="D13" s="872">
        <v>45</v>
      </c>
      <c r="E13" s="873" t="s">
        <v>784</v>
      </c>
      <c r="F13" s="875">
        <v>45</v>
      </c>
    </row>
    <row r="14" spans="1:6" ht="12.75">
      <c r="A14" s="9">
        <v>7</v>
      </c>
      <c r="B14" s="859" t="s">
        <v>1366</v>
      </c>
      <c r="C14" s="874">
        <v>10</v>
      </c>
      <c r="D14" s="872">
        <v>20</v>
      </c>
      <c r="E14" s="873">
        <v>10</v>
      </c>
      <c r="F14" s="875">
        <v>20</v>
      </c>
    </row>
    <row r="15" spans="1:6" ht="12.75">
      <c r="A15" s="9">
        <v>8</v>
      </c>
      <c r="B15" s="859" t="s">
        <v>1415</v>
      </c>
      <c r="C15" s="874">
        <v>1</v>
      </c>
      <c r="D15" s="872">
        <v>5</v>
      </c>
      <c r="E15" s="873" t="s">
        <v>784</v>
      </c>
      <c r="F15" s="875">
        <v>5</v>
      </c>
    </row>
    <row r="16" spans="1:6" ht="12.75">
      <c r="A16" s="9">
        <v>9</v>
      </c>
      <c r="B16" s="859" t="s">
        <v>1416</v>
      </c>
      <c r="C16" s="874">
        <v>0.2</v>
      </c>
      <c r="D16" s="872">
        <v>2</v>
      </c>
      <c r="E16" s="873">
        <v>0.2</v>
      </c>
      <c r="F16" s="875">
        <v>0.2</v>
      </c>
    </row>
    <row r="17" spans="1:6" ht="12.75">
      <c r="A17" s="9">
        <v>10</v>
      </c>
      <c r="B17" s="859" t="s">
        <v>1417</v>
      </c>
      <c r="C17" s="874">
        <v>2</v>
      </c>
      <c r="D17" s="872" t="s">
        <v>784</v>
      </c>
      <c r="E17" s="873" t="s">
        <v>784</v>
      </c>
      <c r="F17" s="875">
        <v>5</v>
      </c>
    </row>
    <row r="18" spans="1:6" ht="12.75">
      <c r="A18" s="9">
        <v>11</v>
      </c>
      <c r="B18" s="859" t="s">
        <v>1418</v>
      </c>
      <c r="C18" s="874">
        <v>2</v>
      </c>
      <c r="D18" s="872">
        <v>15</v>
      </c>
      <c r="E18" s="873" t="s">
        <v>784</v>
      </c>
      <c r="F18" s="875">
        <v>15</v>
      </c>
    </row>
    <row r="19" spans="1:6" ht="12.75">
      <c r="A19" s="9">
        <v>12</v>
      </c>
      <c r="B19" s="859" t="s">
        <v>1419</v>
      </c>
      <c r="C19" s="874">
        <v>1</v>
      </c>
      <c r="D19" s="872" t="s">
        <v>784</v>
      </c>
      <c r="E19" s="873" t="s">
        <v>784</v>
      </c>
      <c r="F19" s="875">
        <v>1</v>
      </c>
    </row>
    <row r="20" spans="1:6" ht="12.75">
      <c r="A20" s="9">
        <v>13</v>
      </c>
      <c r="B20" s="859" t="s">
        <v>1420</v>
      </c>
      <c r="C20" s="871" t="s">
        <v>784</v>
      </c>
      <c r="D20" s="872" t="s">
        <v>784</v>
      </c>
      <c r="E20" s="873" t="s">
        <v>784</v>
      </c>
      <c r="F20" s="876" t="s">
        <v>784</v>
      </c>
    </row>
    <row r="21" spans="1:6" ht="12.75">
      <c r="A21" s="9">
        <v>14</v>
      </c>
      <c r="B21" s="859" t="s">
        <v>1421</v>
      </c>
      <c r="C21" s="874">
        <v>0.2</v>
      </c>
      <c r="D21" s="872">
        <v>0.2</v>
      </c>
      <c r="E21" s="873">
        <v>0.2</v>
      </c>
      <c r="F21" s="875">
        <v>0.2</v>
      </c>
    </row>
    <row r="22" spans="1:6" ht="12.75">
      <c r="A22" s="9">
        <v>15</v>
      </c>
      <c r="B22" s="859" t="s">
        <v>1422</v>
      </c>
      <c r="C22" s="874">
        <v>2</v>
      </c>
      <c r="D22" s="872">
        <v>1</v>
      </c>
      <c r="E22" s="873" t="s">
        <v>784</v>
      </c>
      <c r="F22" s="875">
        <v>2</v>
      </c>
    </row>
    <row r="23" spans="1:6" ht="12.75">
      <c r="A23" s="9">
        <v>16</v>
      </c>
      <c r="B23" s="859" t="s">
        <v>1423</v>
      </c>
      <c r="C23" s="874">
        <v>0.1</v>
      </c>
      <c r="D23" s="872">
        <v>2</v>
      </c>
      <c r="E23" s="873" t="s">
        <v>784</v>
      </c>
      <c r="F23" s="875">
        <v>1</v>
      </c>
    </row>
    <row r="24" spans="1:6" ht="12.75">
      <c r="A24" s="9">
        <v>17</v>
      </c>
      <c r="B24" s="859" t="s">
        <v>1424</v>
      </c>
      <c r="C24" s="874">
        <v>3</v>
      </c>
      <c r="D24" s="872">
        <v>3</v>
      </c>
      <c r="E24" s="873" t="s">
        <v>784</v>
      </c>
      <c r="F24" s="875">
        <v>3</v>
      </c>
    </row>
    <row r="25" spans="1:6" ht="12.75">
      <c r="A25" s="9">
        <v>18</v>
      </c>
      <c r="B25" s="859" t="s">
        <v>1425</v>
      </c>
      <c r="C25" s="874">
        <v>0.1</v>
      </c>
      <c r="D25" s="872">
        <v>1</v>
      </c>
      <c r="E25" s="873" t="s">
        <v>784</v>
      </c>
      <c r="F25" s="875">
        <v>1</v>
      </c>
    </row>
    <row r="26" spans="1:6" ht="12.75">
      <c r="A26" s="9">
        <v>19</v>
      </c>
      <c r="B26" s="859" t="s">
        <v>1426</v>
      </c>
      <c r="C26" s="874">
        <v>0.01</v>
      </c>
      <c r="D26" s="872">
        <v>0.01</v>
      </c>
      <c r="E26" s="873" t="s">
        <v>784</v>
      </c>
      <c r="F26" s="875">
        <v>0.01</v>
      </c>
    </row>
    <row r="27" spans="1:6" ht="12.75">
      <c r="A27" s="9">
        <v>20</v>
      </c>
      <c r="B27" s="859" t="s">
        <v>1427</v>
      </c>
      <c r="C27" s="874">
        <v>3</v>
      </c>
      <c r="D27" s="872">
        <v>3</v>
      </c>
      <c r="E27" s="873" t="s">
        <v>784</v>
      </c>
      <c r="F27" s="875">
        <v>5</v>
      </c>
    </row>
    <row r="28" spans="1:6" ht="12.75">
      <c r="A28" s="9">
        <v>21</v>
      </c>
      <c r="B28" s="859" t="s">
        <v>1428</v>
      </c>
      <c r="C28" s="874">
        <v>0.05</v>
      </c>
      <c r="D28" s="872">
        <v>0.05</v>
      </c>
      <c r="E28" s="873" t="s">
        <v>784</v>
      </c>
      <c r="F28" s="875">
        <v>0.05</v>
      </c>
    </row>
    <row r="29" spans="1:6" ht="12.75">
      <c r="A29" s="9">
        <v>22</v>
      </c>
      <c r="B29" s="859" t="s">
        <v>1429</v>
      </c>
      <c r="C29" s="874">
        <v>5</v>
      </c>
      <c r="D29" s="872">
        <v>15</v>
      </c>
      <c r="E29" s="873" t="s">
        <v>784</v>
      </c>
      <c r="F29" s="875">
        <v>15</v>
      </c>
    </row>
    <row r="30" spans="1:6" ht="12.75">
      <c r="A30" s="9">
        <v>23</v>
      </c>
      <c r="B30" s="859" t="s">
        <v>1430</v>
      </c>
      <c r="C30" s="874">
        <v>1000</v>
      </c>
      <c r="D30" s="872">
        <v>1000</v>
      </c>
      <c r="E30" s="873">
        <v>600</v>
      </c>
      <c r="F30" s="856" t="s">
        <v>784</v>
      </c>
    </row>
    <row r="31" spans="1:6" ht="12.75">
      <c r="A31" s="9">
        <v>24</v>
      </c>
      <c r="B31" s="859" t="s">
        <v>1431</v>
      </c>
      <c r="C31" s="874">
        <v>2</v>
      </c>
      <c r="D31" s="872">
        <v>2</v>
      </c>
      <c r="E31" s="873">
        <v>2</v>
      </c>
      <c r="F31" s="856" t="s">
        <v>784</v>
      </c>
    </row>
    <row r="32" spans="1:6" ht="12.75">
      <c r="A32" s="9">
        <v>25</v>
      </c>
      <c r="B32" s="859" t="s">
        <v>1432</v>
      </c>
      <c r="C32" s="874">
        <v>1000</v>
      </c>
      <c r="D32" s="872">
        <v>1000</v>
      </c>
      <c r="E32" s="873">
        <v>1000</v>
      </c>
      <c r="F32" s="856" t="s">
        <v>784</v>
      </c>
    </row>
    <row r="33" spans="1:6" ht="12.75">
      <c r="A33" s="9">
        <v>26</v>
      </c>
      <c r="B33" s="859" t="s">
        <v>1433</v>
      </c>
      <c r="C33" s="871" t="s">
        <v>784</v>
      </c>
      <c r="D33" s="872">
        <v>60</v>
      </c>
      <c r="E33" s="873">
        <v>60</v>
      </c>
      <c r="F33" s="856" t="s">
        <v>784</v>
      </c>
    </row>
    <row r="34" spans="1:6" ht="12.75">
      <c r="A34" s="9">
        <v>27</v>
      </c>
      <c r="B34" s="859" t="s">
        <v>1434</v>
      </c>
      <c r="C34" s="874">
        <v>50</v>
      </c>
      <c r="D34" s="872">
        <v>50</v>
      </c>
      <c r="E34" s="873" t="s">
        <v>784</v>
      </c>
      <c r="F34" s="6">
        <v>50</v>
      </c>
    </row>
    <row r="35" spans="1:6" ht="12.75">
      <c r="A35" s="9">
        <v>28</v>
      </c>
      <c r="B35" s="4" t="s">
        <v>1435</v>
      </c>
      <c r="C35" s="343"/>
      <c r="D35" s="6"/>
      <c r="E35" s="329"/>
      <c r="F35" s="877"/>
    </row>
    <row r="36" spans="1:6" ht="14.25">
      <c r="A36" s="9">
        <v>29</v>
      </c>
      <c r="B36" s="4" t="s">
        <v>1436</v>
      </c>
      <c r="C36" s="878" t="s">
        <v>1437</v>
      </c>
      <c r="D36" s="879" t="s">
        <v>1437</v>
      </c>
      <c r="E36" s="880" t="s">
        <v>1438</v>
      </c>
      <c r="F36" s="879" t="s">
        <v>1437</v>
      </c>
    </row>
    <row r="37" spans="1:6" ht="14.25" customHeight="1">
      <c r="A37" s="9">
        <v>30</v>
      </c>
      <c r="B37" s="4" t="s">
        <v>1439</v>
      </c>
      <c r="C37" s="880" t="s">
        <v>1440</v>
      </c>
      <c r="D37" s="880" t="s">
        <v>1440</v>
      </c>
      <c r="E37" s="880" t="s">
        <v>1437</v>
      </c>
      <c r="F37" s="879" t="s">
        <v>1440</v>
      </c>
    </row>
    <row r="38" spans="1:6" ht="12.75">
      <c r="A38" s="10"/>
      <c r="B38" s="5"/>
      <c r="C38" s="131"/>
      <c r="D38" s="131"/>
      <c r="E38" s="131"/>
      <c r="F38" s="8"/>
    </row>
    <row r="40" ht="12.75">
      <c r="A40" t="s">
        <v>330</v>
      </c>
    </row>
  </sheetData>
  <sheetProtection/>
  <mergeCells count="2">
    <mergeCell ref="A1:F1"/>
    <mergeCell ref="A3:F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76"/>
  <sheetViews>
    <sheetView view="pageBreakPreview" zoomScale="60" zoomScalePageLayoutView="0" workbookViewId="0" topLeftCell="A25">
      <selection activeCell="A76" sqref="A76"/>
    </sheetView>
  </sheetViews>
  <sheetFormatPr defaultColWidth="9.140625" defaultRowHeight="12.75"/>
  <cols>
    <col min="1" max="1" width="4.00390625" style="0" customWidth="1"/>
    <col min="2" max="2" width="27.8515625" style="0" customWidth="1"/>
    <col min="3" max="3" width="30.00390625" style="0" customWidth="1"/>
    <col min="4" max="4" width="27.57421875" style="0" customWidth="1"/>
  </cols>
  <sheetData>
    <row r="1" spans="1:4" ht="21.75" customHeight="1">
      <c r="A1" s="1167" t="s">
        <v>92</v>
      </c>
      <c r="B1" s="1167"/>
      <c r="C1" s="1167"/>
      <c r="D1" s="1167"/>
    </row>
    <row r="2" ht="6.75" customHeight="1">
      <c r="A2" s="706"/>
    </row>
    <row r="3" spans="1:4" ht="98.25" customHeight="1">
      <c r="A3" s="1167" t="s">
        <v>1332</v>
      </c>
      <c r="B3" s="1167"/>
      <c r="C3" s="1167"/>
      <c r="D3" s="1167"/>
    </row>
    <row r="5" spans="1:4" ht="15">
      <c r="A5" s="1121" t="s">
        <v>1333</v>
      </c>
      <c r="B5" s="1121"/>
      <c r="C5" s="1121"/>
      <c r="D5" s="1121"/>
    </row>
    <row r="6" spans="2:4" ht="12.75" customHeight="1">
      <c r="B6" s="776"/>
      <c r="C6" s="776"/>
      <c r="D6" s="776"/>
    </row>
    <row r="7" spans="1:4" ht="12.75">
      <c r="A7" s="1123" t="s">
        <v>804</v>
      </c>
      <c r="B7" s="1183" t="s">
        <v>697</v>
      </c>
      <c r="C7" s="1185" t="s">
        <v>1334</v>
      </c>
      <c r="D7" s="1185"/>
    </row>
    <row r="8" spans="1:4" ht="12.75">
      <c r="A8" s="1124"/>
      <c r="B8" s="1184"/>
      <c r="C8" s="352" t="s">
        <v>1335</v>
      </c>
      <c r="D8" s="67" t="s">
        <v>1336</v>
      </c>
    </row>
    <row r="9" spans="1:4" s="146" customFormat="1" ht="12.75">
      <c r="A9" s="65">
        <v>1</v>
      </c>
      <c r="B9" s="97">
        <v>2</v>
      </c>
      <c r="C9" s="65">
        <v>3</v>
      </c>
      <c r="D9" s="97">
        <v>4</v>
      </c>
    </row>
    <row r="10" spans="1:4" s="73" customFormat="1" ht="36" customHeight="1">
      <c r="A10" s="847">
        <v>1</v>
      </c>
      <c r="B10" s="848" t="s">
        <v>1337</v>
      </c>
      <c r="C10" s="596">
        <v>100</v>
      </c>
      <c r="D10" s="596">
        <v>30</v>
      </c>
    </row>
    <row r="11" spans="1:4" ht="12.75">
      <c r="A11" s="9">
        <v>2</v>
      </c>
      <c r="B11" s="4" t="s">
        <v>1338</v>
      </c>
      <c r="C11" s="17">
        <v>100</v>
      </c>
      <c r="D11" s="17">
        <v>30</v>
      </c>
    </row>
    <row r="12" spans="1:4" ht="12.75">
      <c r="A12" s="5"/>
      <c r="B12" s="5"/>
      <c r="C12" s="26"/>
      <c r="D12" s="26"/>
    </row>
    <row r="14" ht="12.75">
      <c r="A14" t="s">
        <v>302</v>
      </c>
    </row>
    <row r="16" spans="1:4" ht="57" customHeight="1">
      <c r="A16" s="1167" t="s">
        <v>1339</v>
      </c>
      <c r="B16" s="1167"/>
      <c r="C16" s="1167"/>
      <c r="D16" s="1167"/>
    </row>
    <row r="17" spans="1:4" s="849" customFormat="1" ht="20.25" customHeight="1">
      <c r="A17" s="1186" t="s">
        <v>1340</v>
      </c>
      <c r="B17" s="1186"/>
      <c r="C17" s="1186"/>
      <c r="D17" s="1186"/>
    </row>
    <row r="18" spans="2:4" ht="12.75" customHeight="1">
      <c r="B18" s="11"/>
      <c r="C18" s="232"/>
      <c r="D18" s="232"/>
    </row>
    <row r="19" spans="1:4" ht="15.75" customHeight="1">
      <c r="A19" s="153"/>
      <c r="B19" s="118" t="s">
        <v>1341</v>
      </c>
      <c r="C19" s="118" t="s">
        <v>697</v>
      </c>
      <c r="D19" s="118" t="s">
        <v>1342</v>
      </c>
    </row>
    <row r="20" spans="1:4" s="146" customFormat="1" ht="12.75" customHeight="1">
      <c r="A20" s="1187">
        <v>1</v>
      </c>
      <c r="B20" s="1188"/>
      <c r="C20" s="352">
        <v>2</v>
      </c>
      <c r="D20" s="352">
        <v>3</v>
      </c>
    </row>
    <row r="21" spans="1:4" ht="17.25" customHeight="1">
      <c r="A21" s="119"/>
      <c r="B21" s="425" t="s">
        <v>1343</v>
      </c>
      <c r="C21" s="425" t="s">
        <v>1344</v>
      </c>
      <c r="D21" s="1056" t="s">
        <v>1345</v>
      </c>
    </row>
    <row r="22" spans="1:4" ht="14.25">
      <c r="A22" s="18"/>
      <c r="B22" s="425"/>
      <c r="C22" s="425" t="s">
        <v>1346</v>
      </c>
      <c r="D22" s="1056" t="s">
        <v>1347</v>
      </c>
    </row>
    <row r="23" spans="1:4" ht="12.75">
      <c r="A23" s="18"/>
      <c r="B23" s="425"/>
      <c r="C23" s="425" t="s">
        <v>1348</v>
      </c>
      <c r="D23" s="425" t="s">
        <v>1349</v>
      </c>
    </row>
    <row r="24" spans="1:4" ht="12.75">
      <c r="A24" s="18"/>
      <c r="B24" s="425"/>
      <c r="C24" s="425" t="s">
        <v>1350</v>
      </c>
      <c r="D24" s="425" t="s">
        <v>1351</v>
      </c>
    </row>
    <row r="25" spans="1:4" ht="12.75">
      <c r="A25" s="18"/>
      <c r="B25" s="425"/>
      <c r="C25" s="425" t="s">
        <v>1352</v>
      </c>
      <c r="D25" s="1056" t="s">
        <v>1353</v>
      </c>
    </row>
    <row r="26" spans="1:4" ht="12.75">
      <c r="A26" s="18"/>
      <c r="B26" s="425"/>
      <c r="C26" s="425" t="s">
        <v>1354</v>
      </c>
      <c r="D26" s="1056" t="s">
        <v>299</v>
      </c>
    </row>
    <row r="27" spans="1:4" ht="14.25">
      <c r="A27" s="18"/>
      <c r="B27" s="425"/>
      <c r="C27" s="425" t="s">
        <v>1355</v>
      </c>
      <c r="D27" s="1056" t="s">
        <v>1356</v>
      </c>
    </row>
    <row r="28" spans="1:4" ht="14.25">
      <c r="A28" s="18"/>
      <c r="B28" s="425"/>
      <c r="C28" s="425" t="s">
        <v>1357</v>
      </c>
      <c r="D28" s="1056" t="s">
        <v>1358</v>
      </c>
    </row>
    <row r="29" spans="1:4" ht="12.75">
      <c r="A29" s="25"/>
      <c r="B29" s="426"/>
      <c r="C29" s="426"/>
      <c r="D29" s="426"/>
    </row>
    <row r="31" ht="12.75">
      <c r="A31" t="s">
        <v>302</v>
      </c>
    </row>
    <row r="32" ht="12.75">
      <c r="A32" t="s">
        <v>1359</v>
      </c>
    </row>
    <row r="33" ht="14.25">
      <c r="A33" t="s">
        <v>1360</v>
      </c>
    </row>
    <row r="35" spans="1:4" ht="57.75" customHeight="1">
      <c r="A35" s="1167" t="s">
        <v>1361</v>
      </c>
      <c r="B35" s="1167"/>
      <c r="C35" s="1167"/>
      <c r="D35" s="1167"/>
    </row>
    <row r="37" spans="1:4" ht="15">
      <c r="A37" s="1121" t="s">
        <v>1362</v>
      </c>
      <c r="B37" s="1121"/>
      <c r="C37" s="1121"/>
      <c r="D37" s="1121"/>
    </row>
    <row r="38" ht="12.75">
      <c r="D38" s="66" t="s">
        <v>1363</v>
      </c>
    </row>
    <row r="39" spans="1:4" ht="30" customHeight="1">
      <c r="A39" s="65" t="s">
        <v>804</v>
      </c>
      <c r="B39" s="65" t="s">
        <v>697</v>
      </c>
      <c r="C39" s="65" t="s">
        <v>1364</v>
      </c>
      <c r="D39" s="65" t="s">
        <v>1365</v>
      </c>
    </row>
    <row r="40" spans="1:4" ht="12.75" customHeight="1">
      <c r="A40" s="68">
        <v>1</v>
      </c>
      <c r="B40" s="851">
        <v>2</v>
      </c>
      <c r="C40" s="68">
        <v>3</v>
      </c>
      <c r="D40" s="82">
        <v>4</v>
      </c>
    </row>
    <row r="41" spans="1:4" ht="18.75" customHeight="1">
      <c r="A41" s="341">
        <v>1</v>
      </c>
      <c r="B41" s="342" t="s">
        <v>1366</v>
      </c>
      <c r="C41" s="852">
        <v>10</v>
      </c>
      <c r="D41" s="374">
        <v>7</v>
      </c>
    </row>
    <row r="42" spans="1:4" ht="12.75">
      <c r="A42" s="9">
        <v>2</v>
      </c>
      <c r="B42" s="18" t="s">
        <v>1367</v>
      </c>
      <c r="C42" s="20">
        <v>1</v>
      </c>
      <c r="D42" s="375">
        <v>0.7</v>
      </c>
    </row>
    <row r="43" spans="1:4" ht="12.75">
      <c r="A43" s="9">
        <v>3</v>
      </c>
      <c r="B43" s="18" t="s">
        <v>1368</v>
      </c>
      <c r="C43" s="4">
        <v>0.5</v>
      </c>
      <c r="D43" s="17">
        <v>0.35</v>
      </c>
    </row>
    <row r="44" spans="1:4" s="62" customFormat="1" ht="29.25" customHeight="1">
      <c r="A44" s="96">
        <v>4</v>
      </c>
      <c r="B44" s="853" t="s">
        <v>103</v>
      </c>
      <c r="C44" s="854">
        <v>15</v>
      </c>
      <c r="D44" s="855">
        <v>10.5</v>
      </c>
    </row>
    <row r="45" spans="1:4" ht="12.75">
      <c r="A45" s="9">
        <v>5</v>
      </c>
      <c r="B45" s="18" t="s">
        <v>1338</v>
      </c>
      <c r="C45" s="20">
        <v>20</v>
      </c>
      <c r="D45" s="375">
        <v>14</v>
      </c>
    </row>
    <row r="46" spans="1:4" ht="12.75">
      <c r="A46" s="9">
        <v>6</v>
      </c>
      <c r="B46" s="18" t="s">
        <v>1344</v>
      </c>
      <c r="C46" s="856" t="s">
        <v>299</v>
      </c>
      <c r="D46" s="857" t="s">
        <v>104</v>
      </c>
    </row>
    <row r="47" spans="1:4" ht="12.75">
      <c r="A47" s="10"/>
      <c r="B47" s="25"/>
      <c r="C47" s="5"/>
      <c r="D47" s="26"/>
    </row>
    <row r="49" ht="12.75">
      <c r="A49" t="s">
        <v>302</v>
      </c>
    </row>
    <row r="51" spans="1:4" ht="45" customHeight="1">
      <c r="A51" s="1167" t="s">
        <v>105</v>
      </c>
      <c r="B51" s="1167"/>
      <c r="C51" s="1167"/>
      <c r="D51" s="1167"/>
    </row>
    <row r="52" spans="1:4" ht="15">
      <c r="A52" s="1121" t="s">
        <v>106</v>
      </c>
      <c r="B52" s="1121"/>
      <c r="C52" s="1121"/>
      <c r="D52" s="1121"/>
    </row>
    <row r="54" spans="1:4" ht="25.5">
      <c r="A54" s="65" t="s">
        <v>804</v>
      </c>
      <c r="B54" s="81" t="s">
        <v>107</v>
      </c>
      <c r="C54" s="63" t="s">
        <v>108</v>
      </c>
      <c r="D54" s="165" t="s">
        <v>1342</v>
      </c>
    </row>
    <row r="55" spans="1:4" ht="12.75">
      <c r="A55" s="67">
        <v>1</v>
      </c>
      <c r="B55" s="74">
        <v>2</v>
      </c>
      <c r="C55" s="67">
        <v>3</v>
      </c>
      <c r="D55" s="67">
        <v>4</v>
      </c>
    </row>
    <row r="56" spans="1:4" ht="12.75">
      <c r="A56" s="9"/>
      <c r="B56" s="18"/>
      <c r="C56" s="4"/>
      <c r="D56" s="6"/>
    </row>
    <row r="57" spans="1:4" ht="12.75">
      <c r="A57" s="9">
        <v>1</v>
      </c>
      <c r="B57" s="858" t="s">
        <v>109</v>
      </c>
      <c r="C57" s="859"/>
      <c r="D57" s="860"/>
    </row>
    <row r="58" spans="1:4" ht="25.5">
      <c r="A58" s="9"/>
      <c r="B58" s="853" t="s">
        <v>110</v>
      </c>
      <c r="C58" s="859" t="s">
        <v>111</v>
      </c>
      <c r="D58" s="861" t="s">
        <v>112</v>
      </c>
    </row>
    <row r="59" spans="1:4" ht="14.25">
      <c r="A59" s="9"/>
      <c r="B59" s="853" t="s">
        <v>113</v>
      </c>
      <c r="C59" s="859" t="s">
        <v>114</v>
      </c>
      <c r="D59" s="861" t="s">
        <v>115</v>
      </c>
    </row>
    <row r="60" spans="1:4" ht="12.75">
      <c r="A60" s="9"/>
      <c r="B60" s="853"/>
      <c r="C60" s="859" t="s">
        <v>116</v>
      </c>
      <c r="D60" s="861" t="s">
        <v>117</v>
      </c>
    </row>
    <row r="61" spans="1:4" ht="14.25">
      <c r="A61" s="9"/>
      <c r="B61" s="853"/>
      <c r="C61" s="859" t="s">
        <v>118</v>
      </c>
      <c r="D61" s="860"/>
    </row>
    <row r="62" spans="1:4" ht="12.75">
      <c r="A62" s="9">
        <v>2</v>
      </c>
      <c r="B62" s="858" t="s">
        <v>119</v>
      </c>
      <c r="C62" s="859"/>
      <c r="D62" s="860"/>
    </row>
    <row r="63" spans="1:4" ht="14.25">
      <c r="A63" s="9"/>
      <c r="B63" s="853" t="s">
        <v>120</v>
      </c>
      <c r="C63" s="859" t="s">
        <v>114</v>
      </c>
      <c r="D63" s="861" t="s">
        <v>112</v>
      </c>
    </row>
    <row r="64" spans="1:4" ht="14.25">
      <c r="A64" s="9"/>
      <c r="B64" s="853" t="s">
        <v>121</v>
      </c>
      <c r="C64" s="859" t="s">
        <v>114</v>
      </c>
      <c r="D64" s="861" t="s">
        <v>112</v>
      </c>
    </row>
    <row r="65" spans="1:4" ht="12.75">
      <c r="A65" s="9"/>
      <c r="B65" s="853"/>
      <c r="C65" s="859" t="s">
        <v>122</v>
      </c>
      <c r="D65" s="861" t="s">
        <v>123</v>
      </c>
    </row>
    <row r="66" spans="1:4" ht="14.25">
      <c r="A66" s="9">
        <v>3</v>
      </c>
      <c r="B66" s="15" t="s">
        <v>124</v>
      </c>
      <c r="C66" s="4" t="s">
        <v>114</v>
      </c>
      <c r="D66" s="856" t="s">
        <v>112</v>
      </c>
    </row>
    <row r="67" spans="1:4" ht="12.75">
      <c r="A67" s="4"/>
      <c r="B67" s="18"/>
      <c r="C67" s="14" t="s">
        <v>122</v>
      </c>
      <c r="D67" s="6"/>
    </row>
    <row r="68" spans="1:4" ht="12.75">
      <c r="A68" s="4"/>
      <c r="B68" s="18"/>
      <c r="C68" s="4" t="s">
        <v>125</v>
      </c>
      <c r="D68" s="856" t="s">
        <v>126</v>
      </c>
    </row>
    <row r="69" spans="1:4" ht="12.75">
      <c r="A69" s="4"/>
      <c r="B69" s="18"/>
      <c r="C69" s="4" t="s">
        <v>127</v>
      </c>
      <c r="D69" s="856" t="s">
        <v>128</v>
      </c>
    </row>
    <row r="70" spans="1:4" ht="12.75">
      <c r="A70" s="4"/>
      <c r="B70" s="18"/>
      <c r="C70" s="4" t="s">
        <v>129</v>
      </c>
      <c r="D70" s="856" t="s">
        <v>130</v>
      </c>
    </row>
    <row r="71" spans="1:4" ht="12.75">
      <c r="A71" s="4"/>
      <c r="B71" s="18"/>
      <c r="C71" s="4" t="s">
        <v>131</v>
      </c>
      <c r="D71" s="856" t="s">
        <v>132</v>
      </c>
    </row>
    <row r="72" spans="1:4" ht="14.25">
      <c r="A72" s="4"/>
      <c r="B72" s="18"/>
      <c r="C72" s="4" t="s">
        <v>118</v>
      </c>
      <c r="D72" s="29"/>
    </row>
    <row r="73" spans="1:4" ht="12.75">
      <c r="A73" s="5"/>
      <c r="B73" s="25"/>
      <c r="C73" s="5"/>
      <c r="D73" s="5"/>
    </row>
    <row r="75" ht="12.75">
      <c r="A75" t="s">
        <v>302</v>
      </c>
    </row>
    <row r="76" ht="13.5" customHeight="1">
      <c r="A76" t="s">
        <v>133</v>
      </c>
    </row>
  </sheetData>
  <sheetProtection/>
  <mergeCells count="13">
    <mergeCell ref="A37:D37"/>
    <mergeCell ref="A51:D51"/>
    <mergeCell ref="A52:D52"/>
    <mergeCell ref="A16:D16"/>
    <mergeCell ref="A17:D17"/>
    <mergeCell ref="A20:B20"/>
    <mergeCell ref="A35:D35"/>
    <mergeCell ref="A1:D1"/>
    <mergeCell ref="A3:D3"/>
    <mergeCell ref="A5:D5"/>
    <mergeCell ref="A7:A8"/>
    <mergeCell ref="B7:B8"/>
    <mergeCell ref="C7:D7"/>
  </mergeCells>
  <printOptions/>
  <pageMargins left="0.75" right="0.75" top="1" bottom="1" header="0.5" footer="0.5"/>
  <pageSetup horizontalDpi="600" verticalDpi="600" orientation="portrait" scale="96" r:id="rId1"/>
  <rowBreaks count="1" manualBreakCount="1">
    <brk id="34" max="3" man="1"/>
  </rowBreaks>
</worksheet>
</file>

<file path=xl/worksheets/sheet9.xml><?xml version="1.0" encoding="utf-8"?>
<worksheet xmlns="http://schemas.openxmlformats.org/spreadsheetml/2006/main" xmlns:r="http://schemas.openxmlformats.org/officeDocument/2006/relationships">
  <dimension ref="A1:D26"/>
  <sheetViews>
    <sheetView view="pageBreakPreview" zoomScale="60" zoomScalePageLayoutView="0" workbookViewId="0" topLeftCell="A1">
      <selection activeCell="B21" sqref="B21:D21"/>
    </sheetView>
  </sheetViews>
  <sheetFormatPr defaultColWidth="9.140625" defaultRowHeight="12.75"/>
  <cols>
    <col min="1" max="1" width="5.57421875" style="0" customWidth="1"/>
    <col min="2" max="2" width="26.57421875" style="0" customWidth="1"/>
    <col min="3" max="3" width="27.57421875" style="0" customWidth="1"/>
    <col min="4" max="4" width="28.57421875" style="0" customWidth="1"/>
  </cols>
  <sheetData>
    <row r="1" spans="1:4" ht="81.75" customHeight="1">
      <c r="A1" s="1149" t="s">
        <v>134</v>
      </c>
      <c r="B1" s="1149"/>
      <c r="C1" s="1149"/>
      <c r="D1" s="1149"/>
    </row>
    <row r="3" spans="1:4" ht="15">
      <c r="A3" s="1121" t="s">
        <v>135</v>
      </c>
      <c r="B3" s="1121"/>
      <c r="C3" s="1121"/>
      <c r="D3" s="1121"/>
    </row>
    <row r="4" spans="1:4" ht="15">
      <c r="A4" s="1121" t="s">
        <v>136</v>
      </c>
      <c r="B4" s="1121"/>
      <c r="C4" s="1121"/>
      <c r="D4" s="1121"/>
    </row>
    <row r="5" spans="2:4" ht="12.75">
      <c r="B5" s="1"/>
      <c r="C5" s="1"/>
      <c r="D5" s="66" t="s">
        <v>1363</v>
      </c>
    </row>
    <row r="6" spans="1:4" s="862" customFormat="1" ht="25.5">
      <c r="A6" s="65" t="s">
        <v>804</v>
      </c>
      <c r="B6" s="1090" t="s">
        <v>697</v>
      </c>
      <c r="C6" s="1092"/>
      <c r="D6" s="63" t="s">
        <v>1364</v>
      </c>
    </row>
    <row r="7" spans="1:4" s="862" customFormat="1" ht="12.75">
      <c r="A7" s="65">
        <v>1</v>
      </c>
      <c r="B7" s="1083">
        <v>2</v>
      </c>
      <c r="C7" s="1085"/>
      <c r="D7" s="863">
        <v>3</v>
      </c>
    </row>
    <row r="8" spans="1:4" ht="19.5" customHeight="1">
      <c r="A8" s="9">
        <v>1</v>
      </c>
      <c r="B8" s="18" t="s">
        <v>1344</v>
      </c>
      <c r="C8" s="17"/>
      <c r="D8" s="856" t="s">
        <v>137</v>
      </c>
    </row>
    <row r="9" spans="1:4" ht="14.25">
      <c r="A9" s="9">
        <v>2</v>
      </c>
      <c r="B9" s="18" t="s">
        <v>138</v>
      </c>
      <c r="C9" s="17"/>
      <c r="D9" s="864">
        <v>50</v>
      </c>
    </row>
    <row r="10" spans="1:4" ht="14.25">
      <c r="A10" s="9">
        <v>3</v>
      </c>
      <c r="B10" s="18" t="s">
        <v>139</v>
      </c>
      <c r="C10" s="17"/>
      <c r="D10" s="864">
        <v>5</v>
      </c>
    </row>
    <row r="11" spans="1:4" ht="12.75">
      <c r="A11" s="9">
        <v>4</v>
      </c>
      <c r="B11" s="18" t="s">
        <v>140</v>
      </c>
      <c r="C11" s="17"/>
      <c r="D11" s="864">
        <v>2</v>
      </c>
    </row>
    <row r="12" spans="1:4" ht="12.75">
      <c r="A12" s="9">
        <v>5</v>
      </c>
      <c r="B12" s="18" t="s">
        <v>1348</v>
      </c>
      <c r="C12" s="17"/>
      <c r="D12" s="864">
        <v>250</v>
      </c>
    </row>
    <row r="13" spans="1:4" ht="12.75">
      <c r="A13" s="9">
        <v>6</v>
      </c>
      <c r="B13" s="18" t="s">
        <v>141</v>
      </c>
      <c r="C13" s="17"/>
      <c r="D13" s="864">
        <v>0.2</v>
      </c>
    </row>
    <row r="14" spans="1:4" ht="14.25">
      <c r="A14" s="9">
        <v>7</v>
      </c>
      <c r="B14" s="18" t="s">
        <v>142</v>
      </c>
      <c r="C14" s="17"/>
      <c r="D14" s="864">
        <v>15</v>
      </c>
    </row>
    <row r="15" spans="1:4" ht="12.75">
      <c r="A15" s="9">
        <v>8</v>
      </c>
      <c r="B15" s="18" t="s">
        <v>143</v>
      </c>
      <c r="C15" s="17"/>
      <c r="D15" s="864">
        <v>1000</v>
      </c>
    </row>
    <row r="16" spans="1:4" ht="12.75">
      <c r="A16" s="9">
        <v>9</v>
      </c>
      <c r="B16" s="18" t="s">
        <v>144</v>
      </c>
      <c r="C16" s="17"/>
      <c r="D16" s="6">
        <v>0.1</v>
      </c>
    </row>
    <row r="17" spans="1:4" ht="14.25">
      <c r="A17" s="9">
        <v>10</v>
      </c>
      <c r="B17" s="18" t="s">
        <v>145</v>
      </c>
      <c r="C17" s="17"/>
      <c r="D17" s="864">
        <v>2</v>
      </c>
    </row>
    <row r="18" spans="1:4" ht="9" customHeight="1">
      <c r="A18" s="5"/>
      <c r="B18" s="25"/>
      <c r="C18" s="26"/>
      <c r="D18" s="5"/>
    </row>
    <row r="19" ht="11.25" customHeight="1"/>
    <row r="20" s="62" customFormat="1" ht="18.75" customHeight="1">
      <c r="A20" t="s">
        <v>302</v>
      </c>
    </row>
    <row r="21" spans="1:4" ht="24.75" customHeight="1">
      <c r="A21" s="862" t="s">
        <v>146</v>
      </c>
      <c r="B21" s="1192" t="s">
        <v>147</v>
      </c>
      <c r="C21" s="1192"/>
      <c r="D21" s="1192"/>
    </row>
    <row r="22" spans="1:4" ht="29.25" customHeight="1">
      <c r="A22" s="862" t="s">
        <v>148</v>
      </c>
      <c r="B22" s="1189" t="s">
        <v>1398</v>
      </c>
      <c r="C22" s="1189"/>
      <c r="D22" s="1189"/>
    </row>
    <row r="23" spans="1:4" ht="29.25" customHeight="1">
      <c r="A23" s="862" t="s">
        <v>1399</v>
      </c>
      <c r="B23" s="1189" t="s">
        <v>1400</v>
      </c>
      <c r="C23" s="1189"/>
      <c r="D23" s="1189"/>
    </row>
    <row r="24" spans="1:4" ht="36.75" customHeight="1">
      <c r="A24" s="862" t="s">
        <v>1401</v>
      </c>
      <c r="B24" s="1189" t="s">
        <v>1402</v>
      </c>
      <c r="C24" s="1189"/>
      <c r="D24" s="1189"/>
    </row>
    <row r="25" spans="2:4" ht="29.25" customHeight="1">
      <c r="B25" s="152"/>
      <c r="C25" s="36"/>
      <c r="D25" s="36"/>
    </row>
    <row r="26" spans="2:4" ht="38.25" customHeight="1">
      <c r="B26" s="1190" t="s">
        <v>76</v>
      </c>
      <c r="C26" s="1191"/>
      <c r="D26" s="1191"/>
    </row>
  </sheetData>
  <sheetProtection/>
  <mergeCells count="10">
    <mergeCell ref="A1:D1"/>
    <mergeCell ref="A3:D3"/>
    <mergeCell ref="A4:D4"/>
    <mergeCell ref="B6:C6"/>
    <mergeCell ref="B24:D24"/>
    <mergeCell ref="B26:D26"/>
    <mergeCell ref="B7:C7"/>
    <mergeCell ref="B21:D21"/>
    <mergeCell ref="B22:D22"/>
    <mergeCell ref="B23:D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hp</cp:lastModifiedBy>
  <cp:lastPrinted>2011-12-26T01:19:11Z</cp:lastPrinted>
  <dcterms:created xsi:type="dcterms:W3CDTF">1997-08-14T17:34:24Z</dcterms:created>
  <dcterms:modified xsi:type="dcterms:W3CDTF">2012-01-09T09:50:03Z</dcterms:modified>
  <cp:category/>
  <cp:version/>
  <cp:contentType/>
  <cp:contentStatus/>
</cp:coreProperties>
</file>