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400" tabRatio="708" firstSheet="12" activeTab="19"/>
  </bookViews>
  <sheets>
    <sheet name="summary of losses" sheetId="1" r:id="rId1"/>
    <sheet name="Ann-1" sheetId="2" r:id="rId2"/>
    <sheet name="Ann-2" sheetId="3" r:id="rId3"/>
    <sheet name="Ann-3" sheetId="4" r:id="rId4"/>
    <sheet name="Ann-4" sheetId="5" r:id="rId5"/>
    <sheet name="Ann-5" sheetId="6" r:id="rId6"/>
    <sheet name="Ann-6" sheetId="7" r:id="rId7"/>
    <sheet name="Ann-7" sheetId="8" r:id="rId8"/>
    <sheet name="Ann-8" sheetId="9" r:id="rId9"/>
    <sheet name="Ann-9" sheetId="10" r:id="rId10"/>
    <sheet name="Ann-10" sheetId="11" r:id="rId11"/>
    <sheet name="Ann-10a" sheetId="12" r:id="rId12"/>
    <sheet name="Ann-11" sheetId="13" r:id="rId13"/>
    <sheet name="Ann-12" sheetId="14" r:id="rId14"/>
    <sheet name="Ann-13" sheetId="15" r:id="rId15"/>
    <sheet name="Ann-14" sheetId="16" r:id="rId16"/>
    <sheet name="Ann-15" sheetId="17" r:id="rId17"/>
    <sheet name="Ann-16" sheetId="18" r:id="rId18"/>
    <sheet name="Ann-17" sheetId="19" r:id="rId19"/>
    <sheet name="Ann-18" sheetId="20" r:id="rId20"/>
    <sheet name="Annx19" sheetId="21" r:id="rId21"/>
    <sheet name="Dist_abst" sheetId="22" r:id="rId22"/>
  </sheets>
  <definedNames>
    <definedName name="_xlnm.Print_Area" localSheetId="11">'Ann-10a'!$A$1:$D$20</definedName>
    <definedName name="_xlnm.Print_Area" localSheetId="12">'Ann-11'!$A$1:$J$69</definedName>
    <definedName name="_xlnm.Print_Area" localSheetId="15">'Ann-14'!$A$1:$U$22</definedName>
    <definedName name="_xlnm.Print_Area" localSheetId="17">'Ann-16'!$A$1:$AN$20</definedName>
    <definedName name="_xlnm.Print_Area" localSheetId="5">'Ann-5'!#REF!</definedName>
    <definedName name="_xlnm.Print_Titles" localSheetId="17">'Ann-16'!$B:$C</definedName>
    <definedName name="_xlnm.Print_Titles" localSheetId="20">'Annx19'!$B:$C</definedName>
  </definedNames>
  <calcPr fullCalcOnLoad="1"/>
</workbook>
</file>

<file path=xl/sharedStrings.xml><?xml version="1.0" encoding="utf-8"?>
<sst xmlns="http://schemas.openxmlformats.org/spreadsheetml/2006/main" count="926" uniqueCount="366">
  <si>
    <t>sl.no</t>
  </si>
  <si>
    <t>District</t>
  </si>
  <si>
    <t>Damages to Tanks</t>
  </si>
  <si>
    <t xml:space="preserve">Nos </t>
  </si>
  <si>
    <t>Estd Loss</t>
  </si>
  <si>
    <t>Minor lift irrigations</t>
  </si>
  <si>
    <t>Total estimated loss</t>
  </si>
  <si>
    <t>Bijapur</t>
  </si>
  <si>
    <t>Bagalkote</t>
  </si>
  <si>
    <t>Belgaum</t>
  </si>
  <si>
    <t>Uttara kannada</t>
  </si>
  <si>
    <t>Dharwad</t>
  </si>
  <si>
    <t>Haveri</t>
  </si>
  <si>
    <t>Gadag</t>
  </si>
  <si>
    <t>Gulbarga</t>
  </si>
  <si>
    <t>Bellary</t>
  </si>
  <si>
    <t>Raichur</t>
  </si>
  <si>
    <t>Koppal</t>
  </si>
  <si>
    <t>Tumkur</t>
  </si>
  <si>
    <t>Chitradurga</t>
  </si>
  <si>
    <t>Davanagere</t>
  </si>
  <si>
    <t>Kodagu</t>
  </si>
  <si>
    <t>Total</t>
  </si>
  <si>
    <t>Damage in Physical terms</t>
  </si>
  <si>
    <t>Requirement of funds for repair of immediate nature</t>
  </si>
  <si>
    <t>Amount available from annual maintenance budget</t>
  </si>
  <si>
    <t>Amount required for repair of immediate nature</t>
  </si>
  <si>
    <t>Kms</t>
  </si>
  <si>
    <t>Estd loss</t>
  </si>
  <si>
    <t>Damage to roads (Ayacut roads)</t>
  </si>
  <si>
    <t>Bidar</t>
  </si>
  <si>
    <t>Rs.Lakhs</t>
  </si>
  <si>
    <t>Nos</t>
  </si>
  <si>
    <t>Sl.No</t>
  </si>
  <si>
    <t>Name of the District</t>
  </si>
  <si>
    <t>Roads</t>
  </si>
  <si>
    <t>Bridges and CD's</t>
  </si>
  <si>
    <t>Irrigation Works as source for Water Supply Scheme</t>
  </si>
  <si>
    <t>Pump house, Treatment Plants &amp; Jackwells pertaining to WSS</t>
  </si>
  <si>
    <t>Water supply (Revival of PWS, MWS &amp; HPBWS)</t>
  </si>
  <si>
    <t>Electrical pertaining to WSS</t>
  </si>
  <si>
    <t>Other works (Allied works related to WSS)</t>
  </si>
  <si>
    <t>Grand total</t>
  </si>
  <si>
    <t>No of works</t>
  </si>
  <si>
    <t>Total Length in Kms</t>
  </si>
  <si>
    <t>Cost in Lakhs</t>
  </si>
  <si>
    <t>Note:</t>
  </si>
  <si>
    <t>1) In addition to above item, it is proposed to procure 10 Mobile Water Purification Units at the rate of Rs.10.50lakh each totally amounting to Rs.1.50Crore.</t>
  </si>
  <si>
    <t>2) Transportation of water will have to be made to about 1000 rural habitations, till the normalcy is restored.</t>
  </si>
  <si>
    <t>3) Above data of 18 districts are based on the preliminary reports only.  Actual damage and the requirement of funds will be assessed and final Contingent Action</t>
  </si>
  <si>
    <t xml:space="preserve">    Plan along with requirement of funds will be sent later.</t>
  </si>
  <si>
    <t>Sector</t>
  </si>
  <si>
    <t>Estimated loss to Minor Irrigation Sector</t>
  </si>
  <si>
    <t>Estimated loss to Major Irrigation Sector</t>
  </si>
  <si>
    <t>Estimated loss to PWD Sector</t>
  </si>
  <si>
    <t>Estimated loss to RDPR Sector</t>
  </si>
  <si>
    <t>Damages to roads (length)</t>
  </si>
  <si>
    <t>Damage to Bridges and culverts</t>
  </si>
  <si>
    <t>Damages to Govt Buildings</t>
  </si>
  <si>
    <t>Total Amount required for immediate repairs</t>
  </si>
  <si>
    <t>Relief Claimed</t>
  </si>
  <si>
    <t>Total (Rs in Lakhs)</t>
  </si>
  <si>
    <t xml:space="preserve">Water Supply  </t>
  </si>
  <si>
    <t>Water Supply  installation (No/units)</t>
  </si>
  <si>
    <t>Water Supply pipelines (km)</t>
  </si>
  <si>
    <t>Estimated loss to UD Sector</t>
  </si>
  <si>
    <t>Estimated loss to Fisheries Sector</t>
  </si>
  <si>
    <t>Estimated loss to Watershed dept</t>
  </si>
  <si>
    <t>BAGALOKT</t>
  </si>
  <si>
    <t>BELGAUM</t>
  </si>
  <si>
    <t>BELLARY</t>
  </si>
  <si>
    <t>BIDAR</t>
  </si>
  <si>
    <t>BIJAPUR</t>
  </si>
  <si>
    <t>DAVANAGERE</t>
  </si>
  <si>
    <t>DHARWAD</t>
  </si>
  <si>
    <t>GADAG</t>
  </si>
  <si>
    <t>GULBARGA</t>
  </si>
  <si>
    <t>HAVERI</t>
  </si>
  <si>
    <t>KOPPAL</t>
  </si>
  <si>
    <t>RAICHUR</t>
  </si>
  <si>
    <t>UTTARA KANNADA</t>
  </si>
  <si>
    <t>CHIKABALLAPURA</t>
  </si>
  <si>
    <t>TOTAL</t>
  </si>
  <si>
    <t>No of PHC</t>
  </si>
  <si>
    <t>No of sub centers</t>
  </si>
  <si>
    <t>Estimated loss</t>
  </si>
  <si>
    <t>No of Structures damaged</t>
  </si>
  <si>
    <t>Total Financial loss (Rs.Lakhs)</t>
  </si>
  <si>
    <t>Area of Bunding damaged (Ha)</t>
  </si>
  <si>
    <t>Damage to Nets</t>
  </si>
  <si>
    <t>Damage to Fish tanks</t>
  </si>
  <si>
    <t>Estd loss (Rs.lakhs)</t>
  </si>
  <si>
    <t>Death of cattle</t>
  </si>
  <si>
    <t>nos</t>
  </si>
  <si>
    <t>Veterinary care</t>
  </si>
  <si>
    <t>Purchase of fodder</t>
  </si>
  <si>
    <t>Goshalas</t>
  </si>
  <si>
    <t>Chikaballapura</t>
  </si>
  <si>
    <t>Chikkamagalur</t>
  </si>
  <si>
    <t>Kolar</t>
  </si>
  <si>
    <t>Dakshina kannada</t>
  </si>
  <si>
    <t>Rs. Lakhs</t>
  </si>
  <si>
    <t xml:space="preserve">Districtwise damages occurred due to Floods in respect of infrastructure </t>
  </si>
  <si>
    <t>Minor Irrigation</t>
  </si>
  <si>
    <t>Major Irrigation</t>
  </si>
  <si>
    <t>PWD</t>
  </si>
  <si>
    <t>RDPR</t>
  </si>
  <si>
    <t>UD</t>
  </si>
  <si>
    <t>Water Shed</t>
  </si>
  <si>
    <t>Medical</t>
  </si>
  <si>
    <t>Fisheries</t>
  </si>
  <si>
    <t>Total Infrastrucutre Loss</t>
  </si>
  <si>
    <t>No of Poles damaged</t>
  </si>
  <si>
    <t>Total Estimated loss</t>
  </si>
  <si>
    <t>Other Items damaged</t>
  </si>
  <si>
    <t>Electrical</t>
  </si>
  <si>
    <t>(Rs. in lakhs)</t>
  </si>
  <si>
    <t>Damages to roads</t>
  </si>
  <si>
    <t>Damages to bridges / culverts</t>
  </si>
  <si>
    <t>Electrical Damages</t>
  </si>
  <si>
    <t>Total Estimated Loss</t>
  </si>
  <si>
    <t>Major irrigations</t>
  </si>
  <si>
    <t>Damages to Municipality works</t>
  </si>
  <si>
    <t>Water Supply (RDPR)</t>
  </si>
  <si>
    <t>Health Infrastructure damage</t>
  </si>
  <si>
    <t>Damage to health infrastructure</t>
  </si>
  <si>
    <t xml:space="preserve">Damages to Fisheries </t>
  </si>
  <si>
    <t>Annexure 2</t>
  </si>
  <si>
    <t>Provisional Details of Agriculture crops affected due to heavy rains/floods during Sept. &amp; Oct. 2009</t>
  </si>
  <si>
    <t>Sl.No.</t>
  </si>
  <si>
    <t>Kharif Crop Area affected (Hectares)</t>
  </si>
  <si>
    <t>Paddy</t>
  </si>
  <si>
    <t>Jowar</t>
  </si>
  <si>
    <t>Maize</t>
  </si>
  <si>
    <t>Bajra</t>
  </si>
  <si>
    <t>Ragi</t>
  </si>
  <si>
    <t>Redgram</t>
  </si>
  <si>
    <t>Blackgram</t>
  </si>
  <si>
    <t>Greengram</t>
  </si>
  <si>
    <t>Bengalgram</t>
  </si>
  <si>
    <t>G.nut</t>
  </si>
  <si>
    <t>Sunflower</t>
  </si>
  <si>
    <t>Sesamum</t>
  </si>
  <si>
    <t>Soyabean</t>
  </si>
  <si>
    <t>Safflower</t>
  </si>
  <si>
    <t>Cotton</t>
  </si>
  <si>
    <t>Sugarcane</t>
  </si>
  <si>
    <t>Tobacco</t>
  </si>
  <si>
    <t>Others</t>
  </si>
  <si>
    <t xml:space="preserve">Total area </t>
  </si>
  <si>
    <t xml:space="preserve">Bijapur         </t>
  </si>
  <si>
    <t xml:space="preserve">Bellary         </t>
  </si>
  <si>
    <t xml:space="preserve">Gulbarga      </t>
  </si>
  <si>
    <t>U.Kannada</t>
  </si>
  <si>
    <t>Total Kharif Area affected</t>
  </si>
  <si>
    <t>Rabi Crop Area affected (Hectares)</t>
  </si>
  <si>
    <t>Total Rabi Area affected</t>
  </si>
  <si>
    <t>GRAND TOTAL</t>
  </si>
  <si>
    <t>Cost of Cultivation (Rs./Ha.)</t>
  </si>
  <si>
    <t>Total Estimated Loss Rs. (Lakhs)</t>
  </si>
  <si>
    <t>Rs. In Crore</t>
  </si>
  <si>
    <t xml:space="preserve">Sl. No. </t>
  </si>
  <si>
    <t>Total Horticulture area affected (in ha)</t>
  </si>
  <si>
    <t>Total Loss 
(Rs. In lakhs)</t>
  </si>
  <si>
    <t>Gulberga</t>
  </si>
  <si>
    <t>Uttarakannada</t>
  </si>
  <si>
    <t>Sl.
No</t>
  </si>
  <si>
    <t>Onion</t>
  </si>
  <si>
    <t>Tomato</t>
  </si>
  <si>
    <t>Grapes</t>
  </si>
  <si>
    <t>Lime</t>
  </si>
  <si>
    <t>Pomegranate</t>
  </si>
  <si>
    <t>Banana</t>
  </si>
  <si>
    <t>Sapota</t>
  </si>
  <si>
    <t>Mango</t>
  </si>
  <si>
    <t>Chilli</t>
  </si>
  <si>
    <t>Uttara Kannada</t>
  </si>
  <si>
    <t xml:space="preserve">Total </t>
  </si>
  <si>
    <t>Total (Rs.Lakhs)</t>
  </si>
  <si>
    <t>Grand Total (Rs in Crores)</t>
  </si>
  <si>
    <t>Grand Total (Rs in Lakhs)</t>
  </si>
  <si>
    <t>Estimated loss to Electrical installation</t>
  </si>
  <si>
    <t>Estimated loss to Medical infrastructure</t>
  </si>
  <si>
    <t>Estimated Horticulture crop loss              (0.92 lakh Ha damaged)</t>
  </si>
  <si>
    <t>Estimated Agriculture crop loss               (21.92 lakh ha damaged)</t>
  </si>
  <si>
    <t>Relief for old inform and desitute children</t>
  </si>
  <si>
    <t>rate per day</t>
  </si>
  <si>
    <t>no of days</t>
  </si>
  <si>
    <t>rate of boat man</t>
  </si>
  <si>
    <t>fuel charges</t>
  </si>
  <si>
    <t>Charges for transportation of boats</t>
  </si>
  <si>
    <t>Total amount</t>
  </si>
  <si>
    <t>Adult</t>
  </si>
  <si>
    <t>Children</t>
  </si>
  <si>
    <t>Adult rate</t>
  </si>
  <si>
    <t>Children rate</t>
  </si>
  <si>
    <t>No days</t>
  </si>
  <si>
    <t>Total quantum of relief</t>
  </si>
  <si>
    <t>cost of clearenance of debries</t>
  </si>
  <si>
    <t>Draining of flood water</t>
  </si>
  <si>
    <t>BAGALKOTE</t>
  </si>
  <si>
    <t>GULBARA</t>
  </si>
  <si>
    <t>UK</t>
  </si>
  <si>
    <t>RIACHUR</t>
  </si>
  <si>
    <t>Ex-gratia paid to loss of human lives</t>
  </si>
  <si>
    <t>No of human deaths</t>
  </si>
  <si>
    <t>Amount paid</t>
  </si>
  <si>
    <t>CHITRADURGA</t>
  </si>
  <si>
    <t>Assistance to artisans in handicrafts sector by way of subsidy for repair and replacement of damaged equipments</t>
  </si>
  <si>
    <t>Replacement of tools and equipments</t>
  </si>
  <si>
    <t>Loss of Raw materials</t>
  </si>
  <si>
    <t>Repair and replacement of loom equiments and accessories</t>
  </si>
  <si>
    <t>Replacement of loom equipments</t>
  </si>
  <si>
    <t>Purchase of yarn and other materials</t>
  </si>
  <si>
    <t>Expenditure incurred for Hiring of boats for carrying immediate relief and saving life</t>
  </si>
  <si>
    <t>No of boats used for rescue</t>
  </si>
  <si>
    <t>Operational cost for ambulance service, mobile medical teams and temporary dispensaries</t>
  </si>
  <si>
    <t>Expenditure incurred for Disposal of dead bodies</t>
  </si>
  <si>
    <t>Air dropping of essential commodoties</t>
  </si>
  <si>
    <t>Cost of evacuation of people</t>
  </si>
  <si>
    <t>Cost of search and rescue</t>
  </si>
  <si>
    <t>Amount spend for Other relief items</t>
  </si>
  <si>
    <t>Amount spent for medicines, disinfectants, insecticides for prevention of epidemics</t>
  </si>
  <si>
    <t>Nature of damagesto UGD</t>
  </si>
  <si>
    <t>Damage to roads and Bridges / CDs</t>
  </si>
  <si>
    <t>Damages to Electric poles</t>
  </si>
  <si>
    <t>Annexure - 2</t>
  </si>
  <si>
    <t>Annexure - 3</t>
  </si>
  <si>
    <t>Total estd loss (Rs lakhs)</t>
  </si>
  <si>
    <t>Annexure - 5</t>
  </si>
  <si>
    <t>Annexure - 6</t>
  </si>
  <si>
    <t>Annexure - 7</t>
  </si>
  <si>
    <t>Annexure - 8</t>
  </si>
  <si>
    <t>Annexure - 9</t>
  </si>
  <si>
    <t>Annexure - 10</t>
  </si>
  <si>
    <t>Annexure - 12</t>
  </si>
  <si>
    <t>Annexure - 15</t>
  </si>
  <si>
    <t>Amount Spent for running Relief camps</t>
  </si>
  <si>
    <t>Other damaged</t>
  </si>
  <si>
    <t>Sl no</t>
  </si>
  <si>
    <t>Fully Damaged Houses</t>
  </si>
  <si>
    <t>Severely Damaged Houses</t>
  </si>
  <si>
    <t>Marginally Damaged Houses</t>
  </si>
  <si>
    <t>Damaged Huts</t>
  </si>
  <si>
    <t>Total Damaged Houses</t>
  </si>
  <si>
    <t>Pucca Houses</t>
  </si>
  <si>
    <t>Kuchcha Houses</t>
  </si>
  <si>
    <t>Annexure - 13</t>
  </si>
  <si>
    <t>Sl. No.</t>
  </si>
  <si>
    <t>Name of the   District</t>
  </si>
  <si>
    <t>Area affected  by silting of  Agricultural land (in Ha)</t>
  </si>
  <si>
    <t>Financial loss  at the rate of  Rs.6000/Ha.  as per C.R.F. Guidelines         (in Rs. Lakhs)</t>
  </si>
  <si>
    <t>Gratuitous relief for families in dire need of immediate sustence after a calamity GR should only be given to those who have no food reserves, or whose food reserves have been wiped out in a calamity and who have no other immediate means of support</t>
  </si>
  <si>
    <t>No of Anganwadis</t>
  </si>
  <si>
    <t>Children aged</t>
  </si>
  <si>
    <t>0-3 years</t>
  </si>
  <si>
    <t>3-6 years</t>
  </si>
  <si>
    <t>Monthly requirement @ Rs.2/- per child</t>
  </si>
  <si>
    <t xml:space="preserve">Monthly requirement @ Rs.2/- </t>
  </si>
  <si>
    <t>Amount required for 3 months</t>
  </si>
  <si>
    <t>Amount required per month (Rs lakhs)</t>
  </si>
  <si>
    <t>Estimated loss to W&amp;Child Dept</t>
  </si>
  <si>
    <t>No of villages facing Drinking water problem</t>
  </si>
  <si>
    <t>No of tankers per day</t>
  </si>
  <si>
    <t>Rate per tanker</t>
  </si>
  <si>
    <t>No of days</t>
  </si>
  <si>
    <t>Amount spent for supplying drinking water</t>
  </si>
  <si>
    <t>Rs. In lakhs</t>
  </si>
  <si>
    <t>Rs. In Lakhs</t>
  </si>
  <si>
    <t>Annexure - 16</t>
  </si>
  <si>
    <t>Annexure - 11a</t>
  </si>
  <si>
    <t>Annexure - 17</t>
  </si>
  <si>
    <t>Annexure - 18</t>
  </si>
  <si>
    <t>No of maternity ladies</t>
  </si>
  <si>
    <t>No of Un matured Girls</t>
  </si>
  <si>
    <t>No of pregnant ladies</t>
  </si>
  <si>
    <t>Annexure - 1</t>
  </si>
  <si>
    <t>Annexure - 4</t>
  </si>
  <si>
    <t>Annexure - 14</t>
  </si>
  <si>
    <t>Annexure - 16 (contd.)</t>
  </si>
  <si>
    <t>Average No. of relief camps</t>
  </si>
  <si>
    <t>Average duration of operation of relief camps</t>
  </si>
  <si>
    <t>Average no. of people accommodated per day in the relief camps</t>
  </si>
  <si>
    <t>Expenditure incurred on</t>
  </si>
  <si>
    <t>Sl.no</t>
  </si>
  <si>
    <t>clothing and utensils/house hold goods for families whose houses have been washed away / fully damaged / severely inundated for more than a week due to a natural calamity</t>
  </si>
  <si>
    <t xml:space="preserve">No of sheds installed </t>
  </si>
  <si>
    <t>rate per shed</t>
  </si>
  <si>
    <t>Temporary accommodation</t>
  </si>
  <si>
    <t>Food</t>
  </si>
  <si>
    <t>Clothing</t>
  </si>
  <si>
    <t>Medical Care</t>
  </si>
  <si>
    <t>Other essential items (to be specified)</t>
  </si>
  <si>
    <t>No of families</t>
  </si>
  <si>
    <t>Rate for clothing</t>
  </si>
  <si>
    <t>Rate for utensils</t>
  </si>
  <si>
    <t>Annexure - 15b</t>
  </si>
  <si>
    <t>Annexure - 15a</t>
  </si>
  <si>
    <t>Note : The details of other items is given in Annexure 15a</t>
  </si>
  <si>
    <t>Note : The details of Temporary accommodation is given in Annexure 15b</t>
  </si>
  <si>
    <t>Annexure - 19</t>
  </si>
  <si>
    <t>Annexure - 19 (contd)</t>
  </si>
  <si>
    <t>Annexure - 10a</t>
  </si>
  <si>
    <t>b. Loss of land due to change of river course</t>
  </si>
  <si>
    <t>c. Land erosion and gully formation in Agricultural land (1.5 lakh ha.)</t>
  </si>
  <si>
    <t>a. Desilting and Debries removal in Agricultural land (2.2 Lakh ha.)</t>
  </si>
  <si>
    <t>Estimated loss to Animal Husbandary  (7882 cattle deaths)</t>
  </si>
  <si>
    <t>Annexure - 11c</t>
  </si>
  <si>
    <t>Extent of Agri. Area affected by Land erosion and Gully Formation  (Ha.)</t>
  </si>
  <si>
    <t>Relief claimed @ Rs.12000 /ha to restore the affected land  (Rs. In Lakhs)</t>
  </si>
  <si>
    <t>Estimated loss to houses damaged             (655485 houses damaged)</t>
  </si>
  <si>
    <t>River</t>
  </si>
  <si>
    <t>Length of the River Course (Kms)</t>
  </si>
  <si>
    <t>Loss of Land (Ha.)due to change of river course</t>
  </si>
  <si>
    <t>Estimated loss Rs. In Lakhs</t>
  </si>
  <si>
    <t>Bhima</t>
  </si>
  <si>
    <t>Bijapur+Gulbarga Dist. Boundary</t>
  </si>
  <si>
    <t>Kagna</t>
  </si>
  <si>
    <t>Krishna</t>
  </si>
  <si>
    <t>Gulbarga+Raichur Dist. Boundary</t>
  </si>
  <si>
    <t>Balgalkote</t>
  </si>
  <si>
    <t>Bijapur+Bagalkote Dist. Boundary</t>
  </si>
  <si>
    <t>Belgaum+Bagalkote Dist. Boundary</t>
  </si>
  <si>
    <t>Tungabhadra</t>
  </si>
  <si>
    <t>Raichur+Bellary Dist. Boundary</t>
  </si>
  <si>
    <t>Bellary+Koppala Dist Boundary</t>
  </si>
  <si>
    <t>Gagag+Bellary Dist. Boundary</t>
  </si>
  <si>
    <t>Bellary+Haveri Dist. Boundary</t>
  </si>
  <si>
    <t>Davanagere+Haveri Dist. Boundary</t>
  </si>
  <si>
    <t>Malaprabha</t>
  </si>
  <si>
    <t>Gadag+Dharwad Dist. Boundary</t>
  </si>
  <si>
    <t xml:space="preserve">Dharwad </t>
  </si>
  <si>
    <t>Ghataprabha</t>
  </si>
  <si>
    <t>Varada</t>
  </si>
  <si>
    <t>Vedavati</t>
  </si>
  <si>
    <t>Annexure - 11b</t>
  </si>
  <si>
    <t>SUMMARY OF LOSSES AND RELIEF SOUGHT</t>
  </si>
  <si>
    <t xml:space="preserve">Summary of Districtwise Damage to the infrastructure </t>
  </si>
  <si>
    <t>Damages to Major and Medium irrigation structures including CADA and ayacut roads</t>
  </si>
  <si>
    <t xml:space="preserve">Damages to Minor Irrigation tanks and lift Irrigation schemes </t>
  </si>
  <si>
    <t>Damages to Roads, Bridges/Culverts, Govt. buildings under Public Works Department</t>
  </si>
  <si>
    <t xml:space="preserve">Statement showing damages to the Rural Infrastructure </t>
  </si>
  <si>
    <t>Flood Damages in areas under Urban Local Bodies jurisdiction</t>
  </si>
  <si>
    <t>Damages to checkdams, Bhandaras, Bunds in Agriculture lands - Watershed Development Department</t>
  </si>
  <si>
    <t xml:space="preserve">Damages to Power Supply Systems </t>
  </si>
  <si>
    <t>No of Transformers damaged</t>
  </si>
  <si>
    <t>Losses to Health infrastructure and cost of Medical care</t>
  </si>
  <si>
    <t>Districtwise and cropwise  Damages to Agriculture crops</t>
  </si>
  <si>
    <t xml:space="preserve">Districtwise and cropwise damages to Horticulture crops </t>
  </si>
  <si>
    <t xml:space="preserve">District wise Horticulture Crop Loss </t>
  </si>
  <si>
    <t xml:space="preserve">Assistance to Small and marginal farmers for Desilting of Agricultural land </t>
  </si>
  <si>
    <t>Reclamation of Land loss due to change of River courses</t>
  </si>
  <si>
    <t xml:space="preserve">Reclamation and Restoration of Agricultural lands </t>
  </si>
  <si>
    <t>Loss of Livestock and Animal care under Animal Husbandary sector</t>
  </si>
  <si>
    <t>Damages to Fisheries Sector</t>
  </si>
  <si>
    <t>Statement showing Damages to Houses</t>
  </si>
  <si>
    <t>Provision of temporary accommodation, food, clothing, medical care etc. of people affected / evacuated (operation of relief camps)</t>
  </si>
  <si>
    <t>Gratuitous relief to flood victims</t>
  </si>
  <si>
    <t>Temporary Sheds installed in Flood affected areas</t>
  </si>
  <si>
    <t>Expenditure incurred for other essential items</t>
  </si>
  <si>
    <t>Additional amount required for Supplementary Nutrition to Women and Children in Flood affected districts</t>
  </si>
  <si>
    <t>Drinking water supplied to the flood affected areas in Karnataka</t>
  </si>
  <si>
    <t>Total amount (Rs.in lakhs)</t>
  </si>
  <si>
    <t>Amount paid (Rs. In lakhs)</t>
  </si>
  <si>
    <t>Total expenditure incurred (Rs.in lakhs)</t>
  </si>
  <si>
    <t>Sl. 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</si>
</sst>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2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9" fillId="0" borderId="2" xfId="0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5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1" fontId="11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" fontId="6" fillId="0" borderId="1" xfId="0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1" fontId="8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11" fillId="0" borderId="5" xfId="0" applyFont="1" applyBorder="1" applyAlignment="1">
      <alignment/>
    </xf>
    <xf numFmtId="0" fontId="6" fillId="0" borderId="1" xfId="0" applyFont="1" applyBorder="1" applyAlignment="1">
      <alignment/>
    </xf>
    <xf numFmtId="1" fontId="7" fillId="0" borderId="1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13" fillId="0" borderId="0" xfId="19" applyNumberFormat="1" applyFont="1" applyBorder="1" applyAlignment="1">
      <alignment horizontal="center" vertical="center" wrapText="1"/>
      <protection/>
    </xf>
    <xf numFmtId="0" fontId="4" fillId="0" borderId="0" xfId="19" applyFont="1">
      <alignment/>
      <protection/>
    </xf>
    <xf numFmtId="0" fontId="10" fillId="0" borderId="1" xfId="19" applyFont="1" applyBorder="1" applyAlignment="1">
      <alignment horizontal="center" vertical="top"/>
      <protection/>
    </xf>
    <xf numFmtId="0" fontId="10" fillId="0" borderId="1" xfId="19" applyFont="1" applyBorder="1" applyAlignment="1" applyProtection="1">
      <alignment vertical="top"/>
      <protection locked="0"/>
    </xf>
    <xf numFmtId="2" fontId="10" fillId="0" borderId="1" xfId="19" applyNumberFormat="1" applyFont="1" applyBorder="1" applyAlignment="1" applyProtection="1">
      <alignment vertical="top"/>
      <protection locked="0"/>
    </xf>
    <xf numFmtId="0" fontId="10" fillId="0" borderId="1" xfId="19" applyFont="1" applyBorder="1">
      <alignment/>
      <protection/>
    </xf>
    <xf numFmtId="0" fontId="3" fillId="0" borderId="1" xfId="19" applyFont="1" applyBorder="1" applyAlignment="1">
      <alignment horizontal="center" vertical="center"/>
      <protection/>
    </xf>
    <xf numFmtId="2" fontId="3" fillId="0" borderId="1" xfId="19" applyNumberFormat="1" applyFont="1" applyBorder="1" applyAlignment="1">
      <alignment vertical="center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5" fillId="0" borderId="1" xfId="19" applyFont="1" applyBorder="1" applyAlignment="1" applyProtection="1">
      <alignment horizontal="center" vertical="center"/>
      <protection locked="0"/>
    </xf>
    <xf numFmtId="0" fontId="8" fillId="0" borderId="1" xfId="19" applyFont="1" applyBorder="1" applyAlignment="1" applyProtection="1">
      <alignment horizontal="center" vertical="center" wrapText="1"/>
      <protection locked="0"/>
    </xf>
    <xf numFmtId="0" fontId="8" fillId="0" borderId="1" xfId="19" applyFont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top"/>
      <protection/>
    </xf>
    <xf numFmtId="0" fontId="6" fillId="2" borderId="1" xfId="19" applyFont="1" applyFill="1" applyBorder="1" applyAlignment="1" applyProtection="1">
      <alignment horizontal="justify" vertical="top"/>
      <protection locked="0"/>
    </xf>
    <xf numFmtId="2" fontId="6" fillId="2" borderId="1" xfId="19" applyNumberFormat="1" applyFont="1" applyFill="1" applyBorder="1" applyAlignment="1" applyProtection="1">
      <alignment vertical="top"/>
      <protection locked="0"/>
    </xf>
    <xf numFmtId="0" fontId="6" fillId="0" borderId="0" xfId="19" applyFont="1" applyFill="1">
      <alignment/>
      <protection/>
    </xf>
    <xf numFmtId="2" fontId="2" fillId="2" borderId="1" xfId="19" applyNumberFormat="1" applyFont="1" applyFill="1" applyBorder="1" applyAlignment="1">
      <alignment vertical="top"/>
      <protection/>
    </xf>
    <xf numFmtId="2" fontId="6" fillId="2" borderId="5" xfId="19" applyNumberFormat="1" applyFont="1" applyFill="1" applyBorder="1" applyAlignment="1" applyProtection="1">
      <alignment vertical="top"/>
      <protection locked="0"/>
    </xf>
    <xf numFmtId="0" fontId="6" fillId="0" borderId="1" xfId="19" applyFont="1" applyFill="1" applyBorder="1">
      <alignment/>
      <protection/>
    </xf>
    <xf numFmtId="0" fontId="2" fillId="0" borderId="1" xfId="19" applyFont="1" applyBorder="1" applyAlignment="1">
      <alignment horizontal="center" vertical="top"/>
      <protection/>
    </xf>
    <xf numFmtId="0" fontId="8" fillId="0" borderId="1" xfId="19" applyFont="1" applyBorder="1" applyAlignment="1">
      <alignment horizontal="center" vertical="center"/>
      <protection/>
    </xf>
    <xf numFmtId="2" fontId="8" fillId="0" borderId="1" xfId="19" applyNumberFormat="1" applyFont="1" applyBorder="1" applyAlignment="1">
      <alignment vertical="center"/>
      <protection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/>
    </xf>
    <xf numFmtId="2" fontId="17" fillId="0" borderId="1" xfId="0" applyNumberFormat="1" applyFont="1" applyBorder="1" applyAlignment="1">
      <alignment/>
    </xf>
    <xf numFmtId="2" fontId="6" fillId="0" borderId="5" xfId="0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19" fillId="0" borderId="1" xfId="0" applyFont="1" applyBorder="1" applyAlignment="1">
      <alignment/>
    </xf>
    <xf numFmtId="2" fontId="19" fillId="0" borderId="1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4" fillId="0" borderId="12" xfId="0" applyNumberFormat="1" applyFont="1" applyFill="1" applyBorder="1" applyAlignment="1">
      <alignment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textRotation="180"/>
    </xf>
    <xf numFmtId="0" fontId="2" fillId="0" borderId="3" xfId="0" applyFont="1" applyBorder="1" applyAlignment="1">
      <alignment horizontal="center" wrapText="1"/>
    </xf>
    <xf numFmtId="0" fontId="0" fillId="0" borderId="0" xfId="0" applyFont="1" applyAlignment="1">
      <alignment textRotation="180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3" xfId="0" applyFont="1" applyBorder="1" applyAlignment="1">
      <alignment wrapText="1"/>
    </xf>
    <xf numFmtId="2" fontId="0" fillId="0" borderId="3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 textRotation="180"/>
    </xf>
    <xf numFmtId="0" fontId="2" fillId="0" borderId="0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2" fontId="2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textRotation="180"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" fillId="0" borderId="0" xfId="19" applyFont="1" applyAlignment="1">
      <alignment horizontal="center"/>
      <protection/>
    </xf>
    <xf numFmtId="0" fontId="14" fillId="0" borderId="0" xfId="19" applyFont="1" applyBorder="1" applyAlignment="1">
      <alignment horizontal="center" vertical="center"/>
      <protection/>
    </xf>
    <xf numFmtId="2" fontId="3" fillId="0" borderId="4" xfId="19" applyNumberFormat="1" applyFont="1" applyBorder="1" applyAlignment="1">
      <alignment horizontal="center" vertical="center" wrapText="1"/>
      <protection/>
    </xf>
    <xf numFmtId="0" fontId="3" fillId="0" borderId="2" xfId="19" applyFont="1" applyBorder="1" applyAlignment="1">
      <alignment horizontal="center" vertical="center" wrapText="1"/>
      <protection/>
    </xf>
    <xf numFmtId="0" fontId="3" fillId="0" borderId="5" xfId="19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60" workbookViewId="0" topLeftCell="A4">
      <selection activeCell="C10" sqref="C10"/>
    </sheetView>
  </sheetViews>
  <sheetFormatPr defaultColWidth="9.140625" defaultRowHeight="12.75"/>
  <cols>
    <col min="1" max="1" width="5.421875" style="0" customWidth="1"/>
    <col min="2" max="2" width="49.00390625" style="0" customWidth="1"/>
    <col min="3" max="3" width="19.00390625" style="0" customWidth="1"/>
    <col min="4" max="4" width="20.7109375" style="0" customWidth="1"/>
    <col min="5" max="5" width="19.8515625" style="0" customWidth="1"/>
    <col min="6" max="6" width="19.57421875" style="0" customWidth="1"/>
    <col min="8" max="8" width="10.8515625" style="0" bestFit="1" customWidth="1"/>
  </cols>
  <sheetData>
    <row r="1" spans="1:6" ht="26.25">
      <c r="A1" s="197" t="s">
        <v>336</v>
      </c>
      <c r="B1" s="197"/>
      <c r="C1" s="197"/>
      <c r="D1" s="197"/>
      <c r="E1" s="197"/>
      <c r="F1" s="197"/>
    </row>
    <row r="2" ht="20.25" customHeight="1">
      <c r="E2" s="5" t="s">
        <v>268</v>
      </c>
    </row>
    <row r="3" spans="1:6" s="4" customFormat="1" ht="90">
      <c r="A3" s="110" t="s">
        <v>284</v>
      </c>
      <c r="B3" s="110" t="s">
        <v>51</v>
      </c>
      <c r="C3" s="110" t="s">
        <v>85</v>
      </c>
      <c r="D3" s="110" t="s">
        <v>25</v>
      </c>
      <c r="E3" s="110" t="s">
        <v>26</v>
      </c>
      <c r="F3" s="110" t="s">
        <v>60</v>
      </c>
    </row>
    <row r="4" spans="1:6" s="4" customFormat="1" ht="32.25" customHeight="1">
      <c r="A4" s="17">
        <v>1</v>
      </c>
      <c r="B4" s="18" t="s">
        <v>53</v>
      </c>
      <c r="C4" s="46">
        <f>'Ann-1'!G21+'Ann-1'!E21</f>
        <v>40940</v>
      </c>
      <c r="D4" s="48">
        <f>'Ann-1'!H21</f>
        <v>1701.29</v>
      </c>
      <c r="E4" s="48">
        <f aca="true" t="shared" si="0" ref="E4:E9">C4-D4</f>
        <v>39238.71</v>
      </c>
      <c r="F4" s="46">
        <f>E4</f>
        <v>39238.71</v>
      </c>
    </row>
    <row r="5" spans="1:6" ht="30" customHeight="1">
      <c r="A5" s="18">
        <v>2</v>
      </c>
      <c r="B5" s="18" t="s">
        <v>52</v>
      </c>
      <c r="C5" s="47">
        <f>'Ann-2'!G21</f>
        <v>13993.94</v>
      </c>
      <c r="D5" s="18"/>
      <c r="E5" s="48">
        <f t="shared" si="0"/>
        <v>13993.94</v>
      </c>
      <c r="F5" s="46">
        <f aca="true" t="shared" si="1" ref="F5:F11">E5</f>
        <v>13993.94</v>
      </c>
    </row>
    <row r="6" spans="1:6" ht="30" customHeight="1">
      <c r="A6" s="18">
        <v>3</v>
      </c>
      <c r="B6" s="18" t="s">
        <v>54</v>
      </c>
      <c r="C6" s="47">
        <f>'Ann-3'!I22</f>
        <v>180990.02</v>
      </c>
      <c r="D6" s="19">
        <v>10000</v>
      </c>
      <c r="E6" s="48">
        <f t="shared" si="0"/>
        <v>170990.02</v>
      </c>
      <c r="F6" s="46">
        <f t="shared" si="1"/>
        <v>170990.02</v>
      </c>
    </row>
    <row r="7" spans="1:6" ht="30" customHeight="1">
      <c r="A7" s="18">
        <v>4</v>
      </c>
      <c r="B7" s="18" t="s">
        <v>55</v>
      </c>
      <c r="C7" s="47">
        <f>'Ann-4'!S19</f>
        <v>124170.655</v>
      </c>
      <c r="D7" s="19"/>
      <c r="E7" s="48">
        <f t="shared" si="0"/>
        <v>124170.655</v>
      </c>
      <c r="F7" s="46">
        <f t="shared" si="1"/>
        <v>124170.655</v>
      </c>
    </row>
    <row r="8" spans="1:6" ht="30" customHeight="1">
      <c r="A8" s="18">
        <v>5</v>
      </c>
      <c r="B8" s="18" t="s">
        <v>65</v>
      </c>
      <c r="C8" s="47">
        <f>'Ann-5'!O20</f>
        <v>60455.59</v>
      </c>
      <c r="D8" s="18"/>
      <c r="E8" s="48">
        <f t="shared" si="0"/>
        <v>60455.59</v>
      </c>
      <c r="F8" s="46">
        <f t="shared" si="1"/>
        <v>60455.59</v>
      </c>
    </row>
    <row r="9" spans="1:6" ht="30" customHeight="1">
      <c r="A9" s="18">
        <v>6</v>
      </c>
      <c r="B9" s="18" t="s">
        <v>67</v>
      </c>
      <c r="C9" s="47">
        <f>'Ann-6'!E20</f>
        <v>24376.64</v>
      </c>
      <c r="D9" s="18"/>
      <c r="E9" s="48">
        <f t="shared" si="0"/>
        <v>24376.64</v>
      </c>
      <c r="F9" s="46">
        <f t="shared" si="1"/>
        <v>24376.64</v>
      </c>
    </row>
    <row r="10" spans="1:6" ht="30" customHeight="1">
      <c r="A10" s="18">
        <v>7</v>
      </c>
      <c r="B10" s="18" t="s">
        <v>181</v>
      </c>
      <c r="C10" s="47">
        <f>'Ann-7'!H21</f>
        <v>29696</v>
      </c>
      <c r="D10" s="18"/>
      <c r="E10" s="48">
        <f>'Ann-7'!H21</f>
        <v>29696</v>
      </c>
      <c r="F10" s="46">
        <f t="shared" si="1"/>
        <v>29696</v>
      </c>
    </row>
    <row r="11" spans="1:6" ht="30" customHeight="1">
      <c r="A11" s="18">
        <v>8</v>
      </c>
      <c r="B11" s="18" t="s">
        <v>182</v>
      </c>
      <c r="C11" s="47">
        <f>'Ann-8'!E21+'Ann-8'!F21</f>
        <v>2880.14</v>
      </c>
      <c r="D11" s="18"/>
      <c r="E11" s="46">
        <f>'Ann-8'!E21</f>
        <v>2642.1</v>
      </c>
      <c r="F11" s="46">
        <f t="shared" si="1"/>
        <v>2642.1</v>
      </c>
    </row>
    <row r="12" spans="1:6" ht="30" customHeight="1">
      <c r="A12" s="18"/>
      <c r="B12" s="108" t="s">
        <v>178</v>
      </c>
      <c r="C12" s="109">
        <f>SUM(C4:C11)</f>
        <v>477502.985</v>
      </c>
      <c r="D12" s="109">
        <f>SUM(D4:D11)</f>
        <v>11701.29</v>
      </c>
      <c r="E12" s="109">
        <f>SUM(E4:E11)</f>
        <v>465563.6549999999</v>
      </c>
      <c r="F12" s="109">
        <f>SUM(F4:F11)</f>
        <v>465563.6549999999</v>
      </c>
    </row>
    <row r="13" spans="1:6" ht="36">
      <c r="A13" s="18"/>
      <c r="B13" s="18"/>
      <c r="C13" s="109"/>
      <c r="D13" s="108"/>
      <c r="E13" s="111"/>
      <c r="F13" s="110" t="s">
        <v>60</v>
      </c>
    </row>
    <row r="14" spans="1:6" ht="41.25" customHeight="1">
      <c r="A14" s="18">
        <v>9</v>
      </c>
      <c r="B14" s="23" t="s">
        <v>184</v>
      </c>
      <c r="C14" s="19">
        <f>'Ann-9'!V34</f>
        <v>287898.86639</v>
      </c>
      <c r="D14" s="18"/>
      <c r="E14" s="19"/>
      <c r="F14" s="24">
        <v>36188.68</v>
      </c>
    </row>
    <row r="15" spans="1:8" ht="42.75" customHeight="1">
      <c r="A15" s="18">
        <v>10</v>
      </c>
      <c r="B15" s="23" t="s">
        <v>183</v>
      </c>
      <c r="C15" s="22">
        <f>'Ann-10a'!D20</f>
        <v>25075.96</v>
      </c>
      <c r="D15" s="22"/>
      <c r="E15" s="22"/>
      <c r="F15" s="19">
        <v>2387.33</v>
      </c>
      <c r="H15" s="41"/>
    </row>
    <row r="16" spans="1:8" ht="37.5" customHeight="1">
      <c r="A16" s="194">
        <v>11</v>
      </c>
      <c r="B16" s="23" t="s">
        <v>305</v>
      </c>
      <c r="C16" s="22">
        <f>'Ann-11'!D35</f>
        <v>13213.2</v>
      </c>
      <c r="D16" s="22"/>
      <c r="E16" s="22"/>
      <c r="F16" s="19">
        <v>13213.2</v>
      </c>
      <c r="H16" s="41"/>
    </row>
    <row r="17" spans="1:8" ht="37.5" customHeight="1">
      <c r="A17" s="195"/>
      <c r="B17" s="23" t="s">
        <v>303</v>
      </c>
      <c r="C17" s="22">
        <f>'Ann-11'!J68</f>
        <v>4412.25</v>
      </c>
      <c r="D17" s="22"/>
      <c r="E17" s="22"/>
      <c r="F17" s="19">
        <v>4414.75</v>
      </c>
      <c r="H17" s="41"/>
    </row>
    <row r="18" spans="1:8" ht="37.5" customHeight="1">
      <c r="A18" s="196"/>
      <c r="B18" s="23" t="s">
        <v>304</v>
      </c>
      <c r="C18" s="22">
        <f>'Ann-11'!D17</f>
        <v>18245.88</v>
      </c>
      <c r="D18" s="22"/>
      <c r="E18" s="22"/>
      <c r="F18" s="19">
        <v>18245.88</v>
      </c>
      <c r="H18" s="41"/>
    </row>
    <row r="19" spans="1:6" ht="42" customHeight="1">
      <c r="A19" s="18">
        <v>12</v>
      </c>
      <c r="B19" s="23" t="s">
        <v>306</v>
      </c>
      <c r="C19" s="25">
        <f>'Ann-12'!H26</f>
        <v>2946.3399999999997</v>
      </c>
      <c r="D19" s="18"/>
      <c r="E19" s="19"/>
      <c r="F19" s="19">
        <v>644.92</v>
      </c>
    </row>
    <row r="20" spans="1:6" ht="27" customHeight="1">
      <c r="A20" s="18">
        <v>13</v>
      </c>
      <c r="B20" s="23" t="s">
        <v>66</v>
      </c>
      <c r="C20" s="25">
        <f>'Ann-13'!G21</f>
        <v>14.45076923076925</v>
      </c>
      <c r="D20" s="18"/>
      <c r="E20" s="19"/>
      <c r="F20" s="19">
        <f>C20</f>
        <v>14.45076923076925</v>
      </c>
    </row>
    <row r="21" spans="1:6" ht="41.25" customHeight="1">
      <c r="A21" s="18">
        <v>14</v>
      </c>
      <c r="B21" s="23" t="s">
        <v>310</v>
      </c>
      <c r="C21" s="138">
        <f>'Ann-14'!U22</f>
        <v>980540.92</v>
      </c>
      <c r="D21" s="18"/>
      <c r="E21" s="19"/>
      <c r="F21" s="19">
        <v>78874.05</v>
      </c>
    </row>
    <row r="22" spans="1:6" ht="23.25" customHeight="1">
      <c r="A22" s="18">
        <v>15</v>
      </c>
      <c r="B22" s="23" t="s">
        <v>237</v>
      </c>
      <c r="C22" s="25">
        <f>'Ann-15'!L20</f>
        <v>15459.279300000004</v>
      </c>
      <c r="D22" s="18"/>
      <c r="E22" s="19"/>
      <c r="F22" s="19">
        <f>C22</f>
        <v>15459.279300000004</v>
      </c>
    </row>
    <row r="23" spans="1:6" ht="23.25" customHeight="1">
      <c r="A23" s="18">
        <v>16</v>
      </c>
      <c r="B23" s="23" t="s">
        <v>221</v>
      </c>
      <c r="C23" s="138">
        <f>'Ann-16'!AN20</f>
        <v>29901.209300000002</v>
      </c>
      <c r="D23" s="18"/>
      <c r="E23" s="19"/>
      <c r="F23" s="19">
        <f>C23</f>
        <v>29901.209300000002</v>
      </c>
    </row>
    <row r="24" spans="1:6" ht="27" customHeight="1">
      <c r="A24" s="18">
        <v>17</v>
      </c>
      <c r="B24" s="23" t="s">
        <v>261</v>
      </c>
      <c r="C24" s="25">
        <f>'Ann-17'!O20</f>
        <v>4289.4702</v>
      </c>
      <c r="D24" s="18"/>
      <c r="E24" s="19"/>
      <c r="F24" s="19">
        <f>C24</f>
        <v>4289.4702</v>
      </c>
    </row>
    <row r="25" spans="1:6" ht="41.25" customHeight="1">
      <c r="A25" s="18">
        <v>18</v>
      </c>
      <c r="B25" s="23" t="s">
        <v>266</v>
      </c>
      <c r="C25" s="25">
        <f>'Ann-18'!G19</f>
        <v>1036.2090000000003</v>
      </c>
      <c r="D25" s="18"/>
      <c r="E25" s="19"/>
      <c r="F25" s="19">
        <f>C25</f>
        <v>1036.2090000000003</v>
      </c>
    </row>
    <row r="26" spans="1:6" ht="26.25" customHeight="1">
      <c r="A26" s="18"/>
      <c r="B26" s="20" t="s">
        <v>61</v>
      </c>
      <c r="C26" s="107">
        <f>SUM(C14:C25)</f>
        <v>1383034.034959231</v>
      </c>
      <c r="D26" s="20"/>
      <c r="E26" s="107"/>
      <c r="F26" s="107">
        <f>SUM(F14:F25)</f>
        <v>204669.42856923077</v>
      </c>
    </row>
    <row r="27" spans="1:6" ht="30" customHeight="1">
      <c r="A27" s="2"/>
      <c r="B27" s="20" t="s">
        <v>180</v>
      </c>
      <c r="C27" s="21">
        <f>C26+C12</f>
        <v>1860537.019959231</v>
      </c>
      <c r="D27" s="21"/>
      <c r="E27" s="21"/>
      <c r="F27" s="21">
        <f>F26+F12</f>
        <v>670233.0835692307</v>
      </c>
    </row>
    <row r="28" spans="1:6" ht="33.75" customHeight="1">
      <c r="A28" s="2"/>
      <c r="B28" s="134" t="s">
        <v>179</v>
      </c>
      <c r="C28" s="135">
        <f>C27/100</f>
        <v>18605.370199592307</v>
      </c>
      <c r="D28" s="135"/>
      <c r="E28" s="135"/>
      <c r="F28" s="145">
        <f>F27/100</f>
        <v>6702.330835692307</v>
      </c>
    </row>
  </sheetData>
  <mergeCells count="2">
    <mergeCell ref="A16:A18"/>
    <mergeCell ref="A1:F1"/>
  </mergeCells>
  <printOptions/>
  <pageMargins left="0.56" right="0.24" top="0.47" bottom="0.64" header="0.29" footer="0.34"/>
  <pageSetup horizontalDpi="600" verticalDpi="600" orientation="portrait" paperSize="9" scale="71" r:id="rId1"/>
  <headerFooter alignWithMargins="0">
    <oddFooter>&amp;C&amp;12 45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60" workbookViewId="0" topLeftCell="A6">
      <selection activeCell="A9" sqref="A9:IV29"/>
    </sheetView>
  </sheetViews>
  <sheetFormatPr defaultColWidth="9.140625" defaultRowHeight="12.75"/>
  <cols>
    <col min="3" max="3" width="14.28125" style="0" customWidth="1"/>
    <col min="4" max="5" width="12.140625" style="0" customWidth="1"/>
    <col min="6" max="6" width="11.00390625" style="0" customWidth="1"/>
    <col min="7" max="7" width="10.28125" style="0" customWidth="1"/>
    <col min="8" max="8" width="9.28125" style="0" bestFit="1" customWidth="1"/>
    <col min="9" max="9" width="10.57421875" style="0" customWidth="1"/>
    <col min="10" max="12" width="9.28125" style="0" bestFit="1" customWidth="1"/>
    <col min="13" max="13" width="10.28125" style="0" customWidth="1"/>
    <col min="14" max="14" width="10.57421875" style="0" customWidth="1"/>
    <col min="15" max="17" width="9.28125" style="0" bestFit="1" customWidth="1"/>
    <col min="18" max="18" width="10.421875" style="0" customWidth="1"/>
    <col min="19" max="19" width="9.57421875" style="0" bestFit="1" customWidth="1"/>
    <col min="20" max="21" width="9.28125" style="0" bestFit="1" customWidth="1"/>
    <col min="22" max="22" width="11.00390625" style="0" customWidth="1"/>
  </cols>
  <sheetData>
    <row r="1" spans="2:22" ht="23.25">
      <c r="B1" s="221" t="s">
        <v>233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2:22" ht="27.75">
      <c r="B2" s="226" t="s">
        <v>347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4" spans="2:22" ht="15.75" hidden="1">
      <c r="B4" s="216" t="s">
        <v>127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49"/>
      <c r="N4" s="49"/>
      <c r="O4" s="49"/>
      <c r="P4" s="49"/>
      <c r="Q4" s="49"/>
      <c r="R4" s="49"/>
      <c r="S4" s="49"/>
      <c r="T4" s="49"/>
      <c r="U4" s="50"/>
      <c r="V4" s="50"/>
    </row>
    <row r="5" spans="2:22" ht="18.75" hidden="1">
      <c r="B5" s="217" t="s">
        <v>128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49"/>
      <c r="O5" s="49"/>
      <c r="P5" s="49"/>
      <c r="Q5" s="49"/>
      <c r="R5" s="49"/>
      <c r="S5" s="49"/>
      <c r="T5" s="49"/>
      <c r="U5" s="50"/>
      <c r="V5" s="50"/>
    </row>
    <row r="6" spans="2:22" ht="15.7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  <c r="V6" s="50"/>
    </row>
    <row r="7" spans="2:22" ht="15.75">
      <c r="B7" s="218" t="s">
        <v>129</v>
      </c>
      <c r="C7" s="218" t="s">
        <v>1</v>
      </c>
      <c r="D7" s="220" t="s">
        <v>130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</row>
    <row r="8" spans="2:22" ht="15.75">
      <c r="B8" s="219"/>
      <c r="C8" s="219"/>
      <c r="D8" s="52" t="s">
        <v>131</v>
      </c>
      <c r="E8" s="51" t="s">
        <v>132</v>
      </c>
      <c r="F8" s="51" t="s">
        <v>133</v>
      </c>
      <c r="G8" s="51" t="s">
        <v>134</v>
      </c>
      <c r="H8" s="53" t="s">
        <v>135</v>
      </c>
      <c r="I8" s="51" t="s">
        <v>136</v>
      </c>
      <c r="J8" s="54" t="s">
        <v>137</v>
      </c>
      <c r="K8" s="54" t="s">
        <v>138</v>
      </c>
      <c r="L8" s="55" t="s">
        <v>139</v>
      </c>
      <c r="M8" s="54" t="s">
        <v>140</v>
      </c>
      <c r="N8" s="55" t="s">
        <v>141</v>
      </c>
      <c r="O8" s="55" t="s">
        <v>142</v>
      </c>
      <c r="P8" s="56" t="s">
        <v>143</v>
      </c>
      <c r="Q8" s="57" t="s">
        <v>144</v>
      </c>
      <c r="R8" s="58" t="s">
        <v>145</v>
      </c>
      <c r="S8" s="59" t="s">
        <v>146</v>
      </c>
      <c r="T8" s="60" t="s">
        <v>147</v>
      </c>
      <c r="U8" s="60" t="s">
        <v>148</v>
      </c>
      <c r="V8" s="57" t="s">
        <v>149</v>
      </c>
    </row>
    <row r="9" spans="2:22" ht="23.25" customHeight="1">
      <c r="B9" s="61">
        <v>1</v>
      </c>
      <c r="C9" s="62" t="s">
        <v>150</v>
      </c>
      <c r="D9" s="63"/>
      <c r="E9" s="63"/>
      <c r="F9" s="63">
        <v>36300</v>
      </c>
      <c r="G9" s="63">
        <v>50238</v>
      </c>
      <c r="H9" s="64"/>
      <c r="I9" s="63">
        <v>78618</v>
      </c>
      <c r="J9" s="63"/>
      <c r="K9" s="63"/>
      <c r="L9" s="64"/>
      <c r="M9" s="63">
        <v>36474</v>
      </c>
      <c r="N9" s="63"/>
      <c r="O9" s="64"/>
      <c r="P9" s="65"/>
      <c r="Q9" s="63"/>
      <c r="R9" s="63"/>
      <c r="S9" s="63"/>
      <c r="T9" s="64"/>
      <c r="U9" s="64"/>
      <c r="V9" s="63">
        <f>SUM(D9:U9)</f>
        <v>201630</v>
      </c>
    </row>
    <row r="10" spans="2:22" ht="23.25" customHeight="1">
      <c r="B10" s="61">
        <v>2</v>
      </c>
      <c r="C10" s="66" t="s">
        <v>8</v>
      </c>
      <c r="D10" s="63"/>
      <c r="E10" s="63">
        <v>1800</v>
      </c>
      <c r="F10" s="63">
        <v>37200</v>
      </c>
      <c r="G10" s="63">
        <v>28245</v>
      </c>
      <c r="H10" s="64"/>
      <c r="I10" s="63">
        <v>3300</v>
      </c>
      <c r="J10" s="63"/>
      <c r="K10" s="63"/>
      <c r="L10" s="64"/>
      <c r="M10" s="63">
        <v>3010</v>
      </c>
      <c r="N10" s="63">
        <v>20710</v>
      </c>
      <c r="O10" s="64">
        <v>280</v>
      </c>
      <c r="P10" s="65">
        <v>1100</v>
      </c>
      <c r="Q10" s="63"/>
      <c r="R10" s="63">
        <v>320</v>
      </c>
      <c r="S10" s="63">
        <v>15540</v>
      </c>
      <c r="T10" s="64"/>
      <c r="U10" s="64"/>
      <c r="V10" s="63">
        <f aca="true" t="shared" si="0" ref="V10:V22">SUM(D10:U10)</f>
        <v>111505</v>
      </c>
    </row>
    <row r="11" spans="2:22" ht="23.25" customHeight="1">
      <c r="B11" s="61">
        <v>3</v>
      </c>
      <c r="C11" s="66" t="s">
        <v>9</v>
      </c>
      <c r="D11" s="63">
        <v>5901</v>
      </c>
      <c r="E11" s="63">
        <v>23769</v>
      </c>
      <c r="F11" s="63">
        <v>94526</v>
      </c>
      <c r="G11" s="63">
        <v>9052</v>
      </c>
      <c r="H11" s="64"/>
      <c r="I11" s="63"/>
      <c r="J11" s="63">
        <v>1410</v>
      </c>
      <c r="K11" s="63"/>
      <c r="L11" s="64"/>
      <c r="M11" s="63">
        <v>25496</v>
      </c>
      <c r="N11" s="63">
        <v>10128</v>
      </c>
      <c r="O11" s="64"/>
      <c r="P11" s="65">
        <v>39689</v>
      </c>
      <c r="Q11" s="63"/>
      <c r="R11" s="63">
        <v>18730</v>
      </c>
      <c r="S11" s="63">
        <v>43928</v>
      </c>
      <c r="T11" s="67">
        <v>11460</v>
      </c>
      <c r="U11" s="64"/>
      <c r="V11" s="63">
        <f t="shared" si="0"/>
        <v>284089</v>
      </c>
    </row>
    <row r="12" spans="2:22" ht="23.25" customHeight="1">
      <c r="B12" s="61">
        <v>4</v>
      </c>
      <c r="C12" s="66" t="s">
        <v>13</v>
      </c>
      <c r="D12" s="63"/>
      <c r="E12" s="63">
        <v>7748</v>
      </c>
      <c r="F12" s="63">
        <v>37823</v>
      </c>
      <c r="G12" s="63"/>
      <c r="H12" s="64"/>
      <c r="I12" s="63">
        <v>3034</v>
      </c>
      <c r="J12" s="63"/>
      <c r="K12" s="63"/>
      <c r="L12" s="64"/>
      <c r="M12" s="63">
        <v>45673</v>
      </c>
      <c r="N12" s="63">
        <v>11753</v>
      </c>
      <c r="O12" s="64"/>
      <c r="P12" s="65"/>
      <c r="Q12" s="63"/>
      <c r="R12" s="63">
        <v>9171</v>
      </c>
      <c r="S12" s="63"/>
      <c r="T12" s="64"/>
      <c r="U12" s="64">
        <v>826</v>
      </c>
      <c r="V12" s="63">
        <f t="shared" si="0"/>
        <v>116028</v>
      </c>
    </row>
    <row r="13" spans="2:22" ht="23.25" customHeight="1">
      <c r="B13" s="61">
        <v>5</v>
      </c>
      <c r="C13" s="66" t="s">
        <v>12</v>
      </c>
      <c r="D13" s="63">
        <v>16974</v>
      </c>
      <c r="E13" s="63">
        <v>13956</v>
      </c>
      <c r="F13" s="63">
        <v>84408</v>
      </c>
      <c r="G13" s="63"/>
      <c r="H13" s="64"/>
      <c r="I13" s="63">
        <v>8227</v>
      </c>
      <c r="J13" s="63"/>
      <c r="K13" s="63"/>
      <c r="L13" s="64"/>
      <c r="M13" s="63">
        <v>13348</v>
      </c>
      <c r="N13" s="63"/>
      <c r="O13" s="64"/>
      <c r="P13" s="65">
        <v>11153</v>
      </c>
      <c r="Q13" s="63"/>
      <c r="R13" s="63">
        <v>51359</v>
      </c>
      <c r="S13" s="63"/>
      <c r="T13" s="64"/>
      <c r="U13" s="64"/>
      <c r="V13" s="63">
        <f t="shared" si="0"/>
        <v>199425</v>
      </c>
    </row>
    <row r="14" spans="2:22" ht="23.25" customHeight="1">
      <c r="B14" s="61">
        <v>6</v>
      </c>
      <c r="C14" s="66" t="s">
        <v>11</v>
      </c>
      <c r="D14" s="63">
        <v>21090</v>
      </c>
      <c r="E14" s="63">
        <v>3505</v>
      </c>
      <c r="F14" s="63">
        <v>21990</v>
      </c>
      <c r="G14" s="63"/>
      <c r="H14" s="64"/>
      <c r="I14" s="63">
        <v>3525</v>
      </c>
      <c r="J14" s="63"/>
      <c r="K14" s="63"/>
      <c r="L14" s="64"/>
      <c r="M14" s="63">
        <v>15550</v>
      </c>
      <c r="N14" s="63"/>
      <c r="O14" s="64"/>
      <c r="P14" s="65">
        <v>33300</v>
      </c>
      <c r="Q14" s="63"/>
      <c r="R14" s="63">
        <v>16565</v>
      </c>
      <c r="S14" s="63"/>
      <c r="T14" s="64"/>
      <c r="U14" s="64"/>
      <c r="V14" s="63">
        <f t="shared" si="0"/>
        <v>115525</v>
      </c>
    </row>
    <row r="15" spans="2:22" ht="23.25" customHeight="1">
      <c r="B15" s="61">
        <v>7</v>
      </c>
      <c r="C15" s="66" t="s">
        <v>151</v>
      </c>
      <c r="D15" s="63">
        <v>11778</v>
      </c>
      <c r="E15" s="63">
        <v>3718</v>
      </c>
      <c r="F15" s="63">
        <v>9032</v>
      </c>
      <c r="G15" s="63">
        <v>1054</v>
      </c>
      <c r="H15" s="64"/>
      <c r="I15" s="63">
        <v>287</v>
      </c>
      <c r="J15" s="63"/>
      <c r="K15" s="63"/>
      <c r="L15" s="64"/>
      <c r="M15" s="63">
        <v>6264</v>
      </c>
      <c r="N15" s="63">
        <v>1714</v>
      </c>
      <c r="O15" s="64"/>
      <c r="P15" s="65"/>
      <c r="Q15" s="63"/>
      <c r="R15" s="63">
        <v>5563</v>
      </c>
      <c r="S15" s="63">
        <v>37</v>
      </c>
      <c r="T15" s="64"/>
      <c r="U15" s="64"/>
      <c r="V15" s="63">
        <f t="shared" si="0"/>
        <v>39447</v>
      </c>
    </row>
    <row r="16" spans="1:22" ht="23.25" customHeight="1">
      <c r="A16" s="152">
        <v>54</v>
      </c>
      <c r="B16" s="61">
        <v>8</v>
      </c>
      <c r="C16" s="66" t="s">
        <v>19</v>
      </c>
      <c r="D16" s="63"/>
      <c r="E16" s="63">
        <v>45</v>
      </c>
      <c r="F16" s="63">
        <v>1024</v>
      </c>
      <c r="G16" s="63"/>
      <c r="H16" s="64"/>
      <c r="I16" s="63"/>
      <c r="J16" s="63"/>
      <c r="K16" s="63"/>
      <c r="L16" s="64"/>
      <c r="M16" s="63">
        <v>378</v>
      </c>
      <c r="N16" s="63">
        <v>412</v>
      </c>
      <c r="O16" s="64"/>
      <c r="P16" s="65"/>
      <c r="Q16" s="63"/>
      <c r="R16" s="63">
        <v>50</v>
      </c>
      <c r="S16" s="63"/>
      <c r="T16" s="64"/>
      <c r="U16" s="64"/>
      <c r="V16" s="63">
        <f t="shared" si="0"/>
        <v>1909</v>
      </c>
    </row>
    <row r="17" spans="2:22" ht="23.25" customHeight="1">
      <c r="B17" s="61">
        <v>9</v>
      </c>
      <c r="C17" s="66" t="s">
        <v>20</v>
      </c>
      <c r="D17" s="63">
        <v>19620</v>
      </c>
      <c r="E17" s="63">
        <v>8920</v>
      </c>
      <c r="F17" s="63">
        <v>81794</v>
      </c>
      <c r="G17" s="63"/>
      <c r="H17" s="64">
        <v>5220</v>
      </c>
      <c r="I17" s="63">
        <v>3146</v>
      </c>
      <c r="J17" s="63"/>
      <c r="K17" s="63"/>
      <c r="L17" s="64"/>
      <c r="M17" s="63">
        <v>10708</v>
      </c>
      <c r="N17" s="63">
        <v>1668</v>
      </c>
      <c r="O17" s="64"/>
      <c r="P17" s="65"/>
      <c r="Q17" s="63"/>
      <c r="R17" s="63">
        <v>16584</v>
      </c>
      <c r="S17" s="63">
        <v>1032</v>
      </c>
      <c r="T17" s="64">
        <v>360</v>
      </c>
      <c r="U17" s="64"/>
      <c r="V17" s="63">
        <f t="shared" si="0"/>
        <v>149052</v>
      </c>
    </row>
    <row r="18" spans="2:22" ht="23.25" customHeight="1">
      <c r="B18" s="61">
        <v>10</v>
      </c>
      <c r="C18" s="66" t="s">
        <v>17</v>
      </c>
      <c r="D18" s="63">
        <v>27222</v>
      </c>
      <c r="E18" s="63">
        <v>8892</v>
      </c>
      <c r="F18" s="63">
        <v>25894</v>
      </c>
      <c r="G18" s="63">
        <v>54972</v>
      </c>
      <c r="H18" s="64"/>
      <c r="I18" s="63">
        <v>5524</v>
      </c>
      <c r="J18" s="63"/>
      <c r="K18" s="63"/>
      <c r="L18" s="64"/>
      <c r="M18" s="63">
        <v>19484</v>
      </c>
      <c r="N18" s="63">
        <v>23700</v>
      </c>
      <c r="O18" s="64"/>
      <c r="P18" s="65"/>
      <c r="Q18" s="63"/>
      <c r="R18" s="63">
        <v>1024</v>
      </c>
      <c r="S18" s="63">
        <v>100</v>
      </c>
      <c r="T18" s="64"/>
      <c r="U18" s="64">
        <v>150</v>
      </c>
      <c r="V18" s="63">
        <f t="shared" si="0"/>
        <v>166962</v>
      </c>
    </row>
    <row r="19" spans="2:22" ht="23.25" customHeight="1">
      <c r="B19" s="61">
        <v>11</v>
      </c>
      <c r="C19" s="66" t="s">
        <v>16</v>
      </c>
      <c r="D19" s="63">
        <v>61964</v>
      </c>
      <c r="E19" s="63"/>
      <c r="F19" s="63"/>
      <c r="G19" s="63">
        <v>46954</v>
      </c>
      <c r="H19" s="64"/>
      <c r="I19" s="63">
        <v>11636</v>
      </c>
      <c r="J19" s="63"/>
      <c r="K19" s="63"/>
      <c r="L19" s="64"/>
      <c r="M19" s="63">
        <v>5204</v>
      </c>
      <c r="N19" s="63">
        <v>58279</v>
      </c>
      <c r="O19" s="64">
        <v>4949</v>
      </c>
      <c r="P19" s="65"/>
      <c r="Q19" s="63"/>
      <c r="R19" s="63">
        <v>13456</v>
      </c>
      <c r="S19" s="63"/>
      <c r="T19" s="64"/>
      <c r="U19" s="64"/>
      <c r="V19" s="63">
        <f t="shared" si="0"/>
        <v>202442</v>
      </c>
    </row>
    <row r="20" spans="2:22" ht="23.25" customHeight="1">
      <c r="B20" s="61">
        <v>12</v>
      </c>
      <c r="C20" s="66" t="s">
        <v>152</v>
      </c>
      <c r="D20" s="63">
        <v>19573</v>
      </c>
      <c r="E20" s="63">
        <v>1448</v>
      </c>
      <c r="F20" s="63">
        <v>3198</v>
      </c>
      <c r="G20" s="63">
        <v>21532</v>
      </c>
      <c r="H20" s="64"/>
      <c r="I20" s="63">
        <v>171112</v>
      </c>
      <c r="J20" s="63"/>
      <c r="K20" s="63"/>
      <c r="L20" s="64"/>
      <c r="M20" s="63">
        <v>6601</v>
      </c>
      <c r="N20" s="63">
        <v>61012</v>
      </c>
      <c r="O20" s="64">
        <v>4307</v>
      </c>
      <c r="P20" s="65"/>
      <c r="Q20" s="63"/>
      <c r="R20" s="63">
        <v>15228</v>
      </c>
      <c r="S20" s="63">
        <v>1385</v>
      </c>
      <c r="T20" s="64"/>
      <c r="U20" s="64">
        <v>1051</v>
      </c>
      <c r="V20" s="63">
        <f t="shared" si="0"/>
        <v>306447</v>
      </c>
    </row>
    <row r="21" spans="2:22" ht="23.25" customHeight="1">
      <c r="B21" s="68">
        <v>13</v>
      </c>
      <c r="C21" s="69" t="s">
        <v>153</v>
      </c>
      <c r="D21" s="63">
        <v>1019</v>
      </c>
      <c r="E21" s="63"/>
      <c r="F21" s="63"/>
      <c r="G21" s="63"/>
      <c r="H21" s="64"/>
      <c r="I21" s="63"/>
      <c r="J21" s="63"/>
      <c r="K21" s="63"/>
      <c r="L21" s="64"/>
      <c r="M21" s="63"/>
      <c r="N21" s="63"/>
      <c r="O21" s="64"/>
      <c r="P21" s="65"/>
      <c r="Q21" s="63"/>
      <c r="R21" s="63"/>
      <c r="S21" s="63"/>
      <c r="T21" s="64"/>
      <c r="U21" s="64"/>
      <c r="V21" s="63">
        <f t="shared" si="0"/>
        <v>1019</v>
      </c>
    </row>
    <row r="22" spans="2:22" ht="23.25" customHeight="1">
      <c r="B22" s="224" t="s">
        <v>154</v>
      </c>
      <c r="C22" s="225"/>
      <c r="D22" s="70">
        <f>SUM(D9:D21)</f>
        <v>185141</v>
      </c>
      <c r="E22" s="70">
        <f aca="true" t="shared" si="1" ref="E22:U22">SUM(E9:E21)</f>
        <v>73801</v>
      </c>
      <c r="F22" s="70">
        <f t="shared" si="1"/>
        <v>433189</v>
      </c>
      <c r="G22" s="70">
        <f t="shared" si="1"/>
        <v>212047</v>
      </c>
      <c r="H22" s="70">
        <f t="shared" si="1"/>
        <v>5220</v>
      </c>
      <c r="I22" s="70">
        <f t="shared" si="1"/>
        <v>288409</v>
      </c>
      <c r="J22" s="70">
        <f t="shared" si="1"/>
        <v>1410</v>
      </c>
      <c r="K22" s="70">
        <f t="shared" si="1"/>
        <v>0</v>
      </c>
      <c r="L22" s="70">
        <f t="shared" si="1"/>
        <v>0</v>
      </c>
      <c r="M22" s="70">
        <f t="shared" si="1"/>
        <v>188190</v>
      </c>
      <c r="N22" s="70">
        <f t="shared" si="1"/>
        <v>189376</v>
      </c>
      <c r="O22" s="70">
        <f t="shared" si="1"/>
        <v>9536</v>
      </c>
      <c r="P22" s="70">
        <f t="shared" si="1"/>
        <v>85242</v>
      </c>
      <c r="Q22" s="70">
        <f t="shared" si="1"/>
        <v>0</v>
      </c>
      <c r="R22" s="70">
        <f t="shared" si="1"/>
        <v>148050</v>
      </c>
      <c r="S22" s="70">
        <f t="shared" si="1"/>
        <v>62022</v>
      </c>
      <c r="T22" s="70">
        <f t="shared" si="1"/>
        <v>11820</v>
      </c>
      <c r="U22" s="70">
        <f t="shared" si="1"/>
        <v>2027</v>
      </c>
      <c r="V22" s="70">
        <f t="shared" si="0"/>
        <v>1895480</v>
      </c>
    </row>
    <row r="23" spans="2:22" ht="23.25" customHeight="1">
      <c r="B23" s="71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2:22" ht="23.25" customHeight="1"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2:22" ht="23.25" customHeight="1">
      <c r="B25" s="218" t="s">
        <v>129</v>
      </c>
      <c r="C25" s="218" t="s">
        <v>1</v>
      </c>
      <c r="D25" s="220" t="s">
        <v>155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</row>
    <row r="26" spans="2:22" ht="23.25" customHeight="1">
      <c r="B26" s="219"/>
      <c r="C26" s="219"/>
      <c r="D26" s="50" t="s">
        <v>131</v>
      </c>
      <c r="E26" s="51" t="s">
        <v>132</v>
      </c>
      <c r="F26" s="51" t="s">
        <v>133</v>
      </c>
      <c r="G26" s="51" t="s">
        <v>134</v>
      </c>
      <c r="H26" s="53" t="s">
        <v>135</v>
      </c>
      <c r="I26" s="51" t="s">
        <v>136</v>
      </c>
      <c r="J26" s="54" t="s">
        <v>137</v>
      </c>
      <c r="K26" s="54" t="s">
        <v>138</v>
      </c>
      <c r="L26" s="55" t="s">
        <v>139</v>
      </c>
      <c r="M26" s="54" t="s">
        <v>140</v>
      </c>
      <c r="N26" s="55" t="s">
        <v>141</v>
      </c>
      <c r="O26" s="55" t="s">
        <v>142</v>
      </c>
      <c r="P26" s="73" t="s">
        <v>143</v>
      </c>
      <c r="Q26" s="57" t="s">
        <v>144</v>
      </c>
      <c r="R26" s="74" t="s">
        <v>145</v>
      </c>
      <c r="S26" s="75" t="s">
        <v>146</v>
      </c>
      <c r="T26" s="76" t="s">
        <v>147</v>
      </c>
      <c r="U26" s="76" t="s">
        <v>148</v>
      </c>
      <c r="V26" s="57" t="s">
        <v>149</v>
      </c>
    </row>
    <row r="27" spans="2:22" ht="23.25" customHeight="1">
      <c r="B27" s="61">
        <v>1</v>
      </c>
      <c r="C27" s="77" t="s">
        <v>7</v>
      </c>
      <c r="D27" s="63"/>
      <c r="E27" s="63">
        <v>138000</v>
      </c>
      <c r="F27" s="63">
        <v>4500</v>
      </c>
      <c r="G27" s="63"/>
      <c r="H27" s="64"/>
      <c r="I27" s="63"/>
      <c r="J27" s="63"/>
      <c r="K27" s="63"/>
      <c r="L27" s="64">
        <v>55000</v>
      </c>
      <c r="M27" s="63"/>
      <c r="N27" s="63">
        <v>90000</v>
      </c>
      <c r="O27" s="64"/>
      <c r="P27" s="65"/>
      <c r="Q27" s="63">
        <v>1000</v>
      </c>
      <c r="R27" s="63">
        <v>3000</v>
      </c>
      <c r="S27" s="63">
        <v>4000</v>
      </c>
      <c r="T27" s="64"/>
      <c r="U27" s="64"/>
      <c r="V27" s="63">
        <f>SUM(D27:U27)</f>
        <v>295500</v>
      </c>
    </row>
    <row r="28" spans="2:22" ht="23.25" customHeight="1">
      <c r="B28" s="61">
        <v>2</v>
      </c>
      <c r="C28" s="77" t="s">
        <v>15</v>
      </c>
      <c r="D28" s="63"/>
      <c r="E28" s="63">
        <v>803</v>
      </c>
      <c r="F28" s="63"/>
      <c r="G28" s="63"/>
      <c r="H28" s="64"/>
      <c r="I28" s="63"/>
      <c r="J28" s="63"/>
      <c r="K28" s="63"/>
      <c r="L28" s="64"/>
      <c r="M28" s="63"/>
      <c r="N28" s="63"/>
      <c r="O28" s="64"/>
      <c r="P28" s="65"/>
      <c r="Q28" s="63"/>
      <c r="R28" s="63"/>
      <c r="S28" s="63"/>
      <c r="T28" s="64"/>
      <c r="U28" s="64"/>
      <c r="V28" s="63">
        <f>SUM(D28:U28)</f>
        <v>803</v>
      </c>
    </row>
    <row r="29" spans="2:22" ht="23.25" customHeight="1">
      <c r="B29" s="61">
        <v>3</v>
      </c>
      <c r="C29" s="77" t="s">
        <v>14</v>
      </c>
      <c r="D29" s="63"/>
      <c r="E29" s="63"/>
      <c r="F29" s="63"/>
      <c r="G29" s="63"/>
      <c r="H29" s="64"/>
      <c r="I29" s="63"/>
      <c r="J29" s="63"/>
      <c r="K29" s="63"/>
      <c r="L29" s="64">
        <v>1009</v>
      </c>
      <c r="M29" s="63"/>
      <c r="N29" s="63"/>
      <c r="O29" s="64"/>
      <c r="P29" s="65"/>
      <c r="Q29" s="63"/>
      <c r="R29" s="63"/>
      <c r="S29" s="63"/>
      <c r="T29" s="64"/>
      <c r="U29" s="64"/>
      <c r="V29" s="63">
        <f>SUM(D29:U29)</f>
        <v>1009</v>
      </c>
    </row>
    <row r="30" spans="2:22" ht="15.75">
      <c r="B30" s="224" t="s">
        <v>156</v>
      </c>
      <c r="C30" s="225"/>
      <c r="D30" s="70">
        <f>SUM(D27:D29)</f>
        <v>0</v>
      </c>
      <c r="E30" s="70">
        <f>SUM(E27:E29)</f>
        <v>138803</v>
      </c>
      <c r="F30" s="70">
        <f aca="true" t="shared" si="2" ref="F30:V30">SUM(F27:F29)</f>
        <v>4500</v>
      </c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56009</v>
      </c>
      <c r="M30" s="70">
        <f t="shared" si="2"/>
        <v>0</v>
      </c>
      <c r="N30" s="70">
        <f t="shared" si="2"/>
        <v>90000</v>
      </c>
      <c r="O30" s="70">
        <f t="shared" si="2"/>
        <v>0</v>
      </c>
      <c r="P30" s="70">
        <f t="shared" si="2"/>
        <v>0</v>
      </c>
      <c r="Q30" s="70">
        <f t="shared" si="2"/>
        <v>1000</v>
      </c>
      <c r="R30" s="70">
        <f t="shared" si="2"/>
        <v>3000</v>
      </c>
      <c r="S30" s="70">
        <f t="shared" si="2"/>
        <v>4000</v>
      </c>
      <c r="T30" s="70">
        <f t="shared" si="2"/>
        <v>0</v>
      </c>
      <c r="U30" s="70">
        <f t="shared" si="2"/>
        <v>0</v>
      </c>
      <c r="V30" s="70">
        <f t="shared" si="2"/>
        <v>297312</v>
      </c>
    </row>
    <row r="31" spans="2:22" ht="18.75">
      <c r="B31" s="227" t="s">
        <v>157</v>
      </c>
      <c r="C31" s="227"/>
      <c r="D31" s="78">
        <f>D22+D30</f>
        <v>185141</v>
      </c>
      <c r="E31" s="78">
        <f aca="true" t="shared" si="3" ref="E31:V31">E22+E30</f>
        <v>212604</v>
      </c>
      <c r="F31" s="78">
        <f t="shared" si="3"/>
        <v>437689</v>
      </c>
      <c r="G31" s="78">
        <f t="shared" si="3"/>
        <v>212047</v>
      </c>
      <c r="H31" s="78">
        <f t="shared" si="3"/>
        <v>5220</v>
      </c>
      <c r="I31" s="78">
        <f t="shared" si="3"/>
        <v>288409</v>
      </c>
      <c r="J31" s="78">
        <f t="shared" si="3"/>
        <v>1410</v>
      </c>
      <c r="K31" s="78">
        <f t="shared" si="3"/>
        <v>0</v>
      </c>
      <c r="L31" s="78">
        <f t="shared" si="3"/>
        <v>56009</v>
      </c>
      <c r="M31" s="78">
        <f t="shared" si="3"/>
        <v>188190</v>
      </c>
      <c r="N31" s="78">
        <f t="shared" si="3"/>
        <v>279376</v>
      </c>
      <c r="O31" s="78">
        <f t="shared" si="3"/>
        <v>9536</v>
      </c>
      <c r="P31" s="78">
        <f t="shared" si="3"/>
        <v>85242</v>
      </c>
      <c r="Q31" s="78">
        <f t="shared" si="3"/>
        <v>1000</v>
      </c>
      <c r="R31" s="78">
        <f t="shared" si="3"/>
        <v>151050</v>
      </c>
      <c r="S31" s="78">
        <f t="shared" si="3"/>
        <v>66022</v>
      </c>
      <c r="T31" s="78">
        <f t="shared" si="3"/>
        <v>11820</v>
      </c>
      <c r="U31" s="78">
        <f t="shared" si="3"/>
        <v>2027</v>
      </c>
      <c r="V31" s="78">
        <f t="shared" si="3"/>
        <v>2192792</v>
      </c>
    </row>
    <row r="32" spans="2:22" ht="15.75" hidden="1">
      <c r="B32" s="79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</row>
    <row r="33" spans="2:22" ht="15.75" hidden="1">
      <c r="B33" s="61"/>
      <c r="C33" s="62" t="s">
        <v>158</v>
      </c>
      <c r="D33" s="63">
        <v>24000</v>
      </c>
      <c r="E33" s="63">
        <v>9000</v>
      </c>
      <c r="F33" s="63">
        <v>15000</v>
      </c>
      <c r="G33" s="63">
        <v>9000</v>
      </c>
      <c r="H33" s="63">
        <v>9000</v>
      </c>
      <c r="I33" s="63">
        <v>9000</v>
      </c>
      <c r="J33" s="63">
        <v>4500</v>
      </c>
      <c r="K33" s="63">
        <v>4500</v>
      </c>
      <c r="L33" s="63">
        <v>12171</v>
      </c>
      <c r="M33" s="63">
        <v>16180</v>
      </c>
      <c r="N33" s="63">
        <v>6500</v>
      </c>
      <c r="O33" s="63">
        <v>4500</v>
      </c>
      <c r="P33" s="63">
        <v>9000</v>
      </c>
      <c r="Q33" s="63">
        <v>5000</v>
      </c>
      <c r="R33" s="63">
        <v>18000</v>
      </c>
      <c r="S33" s="63">
        <v>25000</v>
      </c>
      <c r="T33" s="63">
        <v>48570</v>
      </c>
      <c r="U33" s="63">
        <v>4500</v>
      </c>
      <c r="V33" s="63"/>
    </row>
    <row r="34" spans="2:22" ht="34.5" customHeight="1">
      <c r="B34" s="228" t="s">
        <v>159</v>
      </c>
      <c r="C34" s="229"/>
      <c r="D34" s="84">
        <f>(D31*D33)/100000</f>
        <v>44433.84</v>
      </c>
      <c r="E34" s="84">
        <f aca="true" t="shared" si="4" ref="E34:U34">(E31*E33)/100000</f>
        <v>19134.36</v>
      </c>
      <c r="F34" s="84">
        <f t="shared" si="4"/>
        <v>65653.35</v>
      </c>
      <c r="G34" s="84">
        <f t="shared" si="4"/>
        <v>19084.23</v>
      </c>
      <c r="H34" s="84">
        <f t="shared" si="4"/>
        <v>469.8</v>
      </c>
      <c r="I34" s="84">
        <f t="shared" si="4"/>
        <v>25956.81</v>
      </c>
      <c r="J34" s="84">
        <f t="shared" si="4"/>
        <v>63.45</v>
      </c>
      <c r="K34" s="84">
        <f t="shared" si="4"/>
        <v>0</v>
      </c>
      <c r="L34" s="84">
        <f t="shared" si="4"/>
        <v>6816.85539</v>
      </c>
      <c r="M34" s="84">
        <f t="shared" si="4"/>
        <v>30449.142</v>
      </c>
      <c r="N34" s="84">
        <f t="shared" si="4"/>
        <v>18159.44</v>
      </c>
      <c r="O34" s="84">
        <f t="shared" si="4"/>
        <v>429.12</v>
      </c>
      <c r="P34" s="84">
        <f t="shared" si="4"/>
        <v>7671.78</v>
      </c>
      <c r="Q34" s="84">
        <f t="shared" si="4"/>
        <v>50</v>
      </c>
      <c r="R34" s="84">
        <f t="shared" si="4"/>
        <v>27189</v>
      </c>
      <c r="S34" s="84">
        <f t="shared" si="4"/>
        <v>16505.5</v>
      </c>
      <c r="T34" s="84">
        <f t="shared" si="4"/>
        <v>5740.974</v>
      </c>
      <c r="U34" s="84">
        <f t="shared" si="4"/>
        <v>91.215</v>
      </c>
      <c r="V34" s="84">
        <f>SUM(D34:U34)</f>
        <v>287898.86639</v>
      </c>
    </row>
    <row r="35" spans="2:22" ht="15.75">
      <c r="B35" s="71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222" t="s">
        <v>160</v>
      </c>
      <c r="U35" s="223"/>
      <c r="V35" s="83">
        <f>(V34*100000)/10000000</f>
        <v>2878.9886639</v>
      </c>
    </row>
    <row r="36" spans="2:22" ht="15.75">
      <c r="B36" s="71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</sheetData>
  <mergeCells count="15">
    <mergeCell ref="B1:V1"/>
    <mergeCell ref="T35:U35"/>
    <mergeCell ref="B22:C22"/>
    <mergeCell ref="B25:B26"/>
    <mergeCell ref="C25:C26"/>
    <mergeCell ref="D25:V25"/>
    <mergeCell ref="B2:V2"/>
    <mergeCell ref="B30:C30"/>
    <mergeCell ref="B31:C31"/>
    <mergeCell ref="B34:C34"/>
    <mergeCell ref="B4:L4"/>
    <mergeCell ref="B5:M5"/>
    <mergeCell ref="B7:B8"/>
    <mergeCell ref="C7:C8"/>
    <mergeCell ref="D7:V7"/>
  </mergeCells>
  <printOptions/>
  <pageMargins left="0.3" right="0.3" top="0.46" bottom="0.38" header="0.27" footer="0.23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4">
      <selection activeCell="E14" sqref="E14"/>
    </sheetView>
  </sheetViews>
  <sheetFormatPr defaultColWidth="9.140625" defaultRowHeight="12.75"/>
  <cols>
    <col min="3" max="3" width="11.140625" style="0" customWidth="1"/>
    <col min="4" max="4" width="9.57421875" style="0" bestFit="1" customWidth="1"/>
    <col min="12" max="14" width="9.57421875" style="0" bestFit="1" customWidth="1"/>
  </cols>
  <sheetData>
    <row r="1" spans="2:14" ht="18">
      <c r="B1" s="200" t="s">
        <v>234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2:14" ht="18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4" ht="20.25">
      <c r="B3" s="231" t="s">
        <v>348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2:14" ht="33">
      <c r="B4" s="93" t="s">
        <v>166</v>
      </c>
      <c r="C4" s="94" t="s">
        <v>1</v>
      </c>
      <c r="D4" s="95" t="s">
        <v>167</v>
      </c>
      <c r="E4" s="95" t="s">
        <v>168</v>
      </c>
      <c r="F4" s="95" t="s">
        <v>169</v>
      </c>
      <c r="G4" s="95" t="s">
        <v>170</v>
      </c>
      <c r="H4" s="95" t="s">
        <v>171</v>
      </c>
      <c r="I4" s="95" t="s">
        <v>172</v>
      </c>
      <c r="J4" s="95" t="s">
        <v>173</v>
      </c>
      <c r="K4" s="95" t="s">
        <v>174</v>
      </c>
      <c r="L4" s="95" t="s">
        <v>175</v>
      </c>
      <c r="M4" s="95" t="s">
        <v>148</v>
      </c>
      <c r="N4" s="96" t="s">
        <v>22</v>
      </c>
    </row>
    <row r="5" spans="2:14" ht="21" customHeight="1">
      <c r="B5" s="97">
        <v>1</v>
      </c>
      <c r="C5" s="98" t="s">
        <v>7</v>
      </c>
      <c r="D5" s="99">
        <v>2252</v>
      </c>
      <c r="E5" s="99">
        <v>297</v>
      </c>
      <c r="F5" s="99">
        <v>322</v>
      </c>
      <c r="G5" s="99">
        <v>140</v>
      </c>
      <c r="H5" s="99">
        <v>131</v>
      </c>
      <c r="I5" s="99">
        <v>553</v>
      </c>
      <c r="J5" s="99">
        <v>19</v>
      </c>
      <c r="K5" s="99">
        <v>10</v>
      </c>
      <c r="L5" s="100"/>
      <c r="M5" s="99">
        <v>489</v>
      </c>
      <c r="N5" s="101">
        <f>SUM(D5:M5)</f>
        <v>4213</v>
      </c>
    </row>
    <row r="6" spans="2:14" ht="21" customHeight="1">
      <c r="B6" s="97">
        <v>2</v>
      </c>
      <c r="C6" s="98" t="s">
        <v>13</v>
      </c>
      <c r="D6" s="102">
        <v>8612</v>
      </c>
      <c r="E6" s="102"/>
      <c r="F6" s="102"/>
      <c r="G6" s="102"/>
      <c r="H6" s="102"/>
      <c r="I6" s="102"/>
      <c r="J6" s="102"/>
      <c r="K6" s="102"/>
      <c r="L6" s="99">
        <v>3510</v>
      </c>
      <c r="M6" s="102">
        <v>369</v>
      </c>
      <c r="N6" s="101">
        <f aca="true" t="shared" si="0" ref="N6:N18">SUM(D6:M6)</f>
        <v>12491</v>
      </c>
    </row>
    <row r="7" spans="2:14" ht="21" customHeight="1">
      <c r="B7" s="97">
        <v>3</v>
      </c>
      <c r="C7" s="98" t="s">
        <v>19</v>
      </c>
      <c r="D7" s="102">
        <v>2347.43</v>
      </c>
      <c r="E7" s="102"/>
      <c r="F7" s="102"/>
      <c r="G7" s="102"/>
      <c r="H7" s="102"/>
      <c r="I7" s="102">
        <v>17.6</v>
      </c>
      <c r="J7" s="102"/>
      <c r="K7" s="102"/>
      <c r="L7" s="102"/>
      <c r="M7" s="102">
        <v>82.5</v>
      </c>
      <c r="N7" s="101">
        <f t="shared" si="0"/>
        <v>2447.5299999999997</v>
      </c>
    </row>
    <row r="8" spans="2:14" ht="21" customHeight="1">
      <c r="B8" s="97">
        <v>4</v>
      </c>
      <c r="C8" s="98" t="s">
        <v>20</v>
      </c>
      <c r="D8" s="102">
        <v>1138</v>
      </c>
      <c r="E8" s="102">
        <v>27</v>
      </c>
      <c r="F8" s="102"/>
      <c r="G8" s="102"/>
      <c r="H8" s="102"/>
      <c r="I8" s="102">
        <v>22</v>
      </c>
      <c r="J8" s="102"/>
      <c r="K8" s="102"/>
      <c r="L8" s="102"/>
      <c r="M8" s="102">
        <v>78</v>
      </c>
      <c r="N8" s="101">
        <f t="shared" si="0"/>
        <v>1265</v>
      </c>
    </row>
    <row r="9" spans="2:14" ht="21" customHeight="1">
      <c r="B9" s="97">
        <v>5</v>
      </c>
      <c r="C9" s="98" t="s">
        <v>9</v>
      </c>
      <c r="D9" s="102">
        <v>1350</v>
      </c>
      <c r="E9" s="102">
        <v>62</v>
      </c>
      <c r="F9" s="102">
        <v>10</v>
      </c>
      <c r="G9" s="102"/>
      <c r="H9" s="102"/>
      <c r="I9" s="102">
        <v>90</v>
      </c>
      <c r="J9" s="102"/>
      <c r="K9" s="102"/>
      <c r="L9" s="102">
        <v>80</v>
      </c>
      <c r="M9" s="102">
        <v>550</v>
      </c>
      <c r="N9" s="101">
        <f t="shared" si="0"/>
        <v>2142</v>
      </c>
    </row>
    <row r="10" spans="2:14" ht="21" customHeight="1">
      <c r="B10" s="97">
        <v>6</v>
      </c>
      <c r="C10" s="98" t="s">
        <v>17</v>
      </c>
      <c r="D10" s="102">
        <v>3152</v>
      </c>
      <c r="E10" s="102">
        <v>387</v>
      </c>
      <c r="F10" s="102"/>
      <c r="G10" s="102"/>
      <c r="H10" s="102">
        <v>4096</v>
      </c>
      <c r="I10" s="102">
        <v>92</v>
      </c>
      <c r="J10" s="102"/>
      <c r="K10" s="102"/>
      <c r="L10" s="102">
        <v>3269</v>
      </c>
      <c r="M10" s="102">
        <v>2803</v>
      </c>
      <c r="N10" s="101">
        <f t="shared" si="0"/>
        <v>13799</v>
      </c>
    </row>
    <row r="11" spans="2:14" ht="21" customHeight="1">
      <c r="B11" s="97">
        <v>7</v>
      </c>
      <c r="C11" s="98" t="s">
        <v>15</v>
      </c>
      <c r="D11" s="102">
        <v>125.2</v>
      </c>
      <c r="E11" s="103"/>
      <c r="F11" s="102"/>
      <c r="G11" s="102"/>
      <c r="H11" s="102"/>
      <c r="I11" s="102">
        <v>442</v>
      </c>
      <c r="J11" s="102"/>
      <c r="K11" s="102"/>
      <c r="L11" s="102">
        <v>2084</v>
      </c>
      <c r="M11" s="102">
        <v>108</v>
      </c>
      <c r="N11" s="101">
        <f t="shared" si="0"/>
        <v>2759.2</v>
      </c>
    </row>
    <row r="12" spans="1:14" ht="21" customHeight="1">
      <c r="A12" s="152">
        <v>55</v>
      </c>
      <c r="B12" s="97">
        <v>8</v>
      </c>
      <c r="C12" s="98" t="s">
        <v>30</v>
      </c>
      <c r="D12" s="102"/>
      <c r="E12" s="102">
        <v>7.6</v>
      </c>
      <c r="F12" s="99"/>
      <c r="G12" s="102"/>
      <c r="H12" s="102"/>
      <c r="I12" s="102">
        <v>14</v>
      </c>
      <c r="J12" s="102"/>
      <c r="K12" s="102"/>
      <c r="L12" s="102"/>
      <c r="M12" s="102">
        <v>30.4</v>
      </c>
      <c r="N12" s="101">
        <f t="shared" si="0"/>
        <v>52</v>
      </c>
    </row>
    <row r="13" spans="2:14" ht="21" customHeight="1">
      <c r="B13" s="97">
        <v>9</v>
      </c>
      <c r="C13" s="98" t="s">
        <v>164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>
        <v>170</v>
      </c>
      <c r="N13" s="101">
        <f t="shared" si="0"/>
        <v>170</v>
      </c>
    </row>
    <row r="14" spans="2:14" ht="21" customHeight="1">
      <c r="B14" s="97">
        <v>10</v>
      </c>
      <c r="C14" s="98" t="s">
        <v>12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>
        <v>5463</v>
      </c>
      <c r="N14" s="101">
        <f t="shared" si="0"/>
        <v>5463</v>
      </c>
    </row>
    <row r="15" spans="2:14" ht="21" customHeight="1">
      <c r="B15" s="97">
        <v>11</v>
      </c>
      <c r="C15" s="98" t="s">
        <v>176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>
        <v>168</v>
      </c>
      <c r="N15" s="101">
        <f t="shared" si="0"/>
        <v>168</v>
      </c>
    </row>
    <row r="16" spans="2:14" ht="21" customHeight="1">
      <c r="B16" s="97">
        <v>12</v>
      </c>
      <c r="C16" s="98" t="s">
        <v>8</v>
      </c>
      <c r="D16" s="102">
        <v>815</v>
      </c>
      <c r="E16" s="102"/>
      <c r="F16" s="102"/>
      <c r="G16" s="102"/>
      <c r="H16" s="102">
        <v>35</v>
      </c>
      <c r="I16" s="102"/>
      <c r="J16" s="102"/>
      <c r="K16" s="102"/>
      <c r="L16" s="102"/>
      <c r="M16" s="102">
        <v>263</v>
      </c>
      <c r="N16" s="101">
        <f t="shared" si="0"/>
        <v>1113</v>
      </c>
    </row>
    <row r="17" spans="2:14" ht="21" customHeight="1">
      <c r="B17" s="97">
        <v>13</v>
      </c>
      <c r="C17" s="98" t="s">
        <v>11</v>
      </c>
      <c r="D17" s="102">
        <v>24500</v>
      </c>
      <c r="E17" s="102"/>
      <c r="F17" s="102"/>
      <c r="G17" s="102"/>
      <c r="H17" s="102"/>
      <c r="I17" s="102"/>
      <c r="J17" s="102"/>
      <c r="K17" s="102"/>
      <c r="L17" s="102">
        <v>16400</v>
      </c>
      <c r="M17" s="102"/>
      <c r="N17" s="101">
        <f t="shared" si="0"/>
        <v>40900</v>
      </c>
    </row>
    <row r="18" spans="2:14" ht="21" customHeight="1">
      <c r="B18" s="97">
        <v>14</v>
      </c>
      <c r="C18" s="98" t="s">
        <v>16</v>
      </c>
      <c r="D18" s="102">
        <v>2540</v>
      </c>
      <c r="E18" s="102">
        <v>208</v>
      </c>
      <c r="F18" s="102"/>
      <c r="G18" s="102">
        <v>195</v>
      </c>
      <c r="H18" s="102">
        <v>288</v>
      </c>
      <c r="I18" s="102">
        <v>41</v>
      </c>
      <c r="J18" s="102"/>
      <c r="K18" s="102"/>
      <c r="L18" s="102">
        <v>1280</v>
      </c>
      <c r="M18" s="102">
        <v>730</v>
      </c>
      <c r="N18" s="101">
        <f t="shared" si="0"/>
        <v>5282</v>
      </c>
    </row>
    <row r="19" spans="2:14" ht="15.75">
      <c r="B19" s="104"/>
      <c r="C19" s="105" t="s">
        <v>177</v>
      </c>
      <c r="D19" s="106">
        <f>SUM(D5:D18)</f>
        <v>46831.630000000005</v>
      </c>
      <c r="E19" s="106">
        <f aca="true" t="shared" si="1" ref="E19:N19">SUM(E5:E18)</f>
        <v>988.6</v>
      </c>
      <c r="F19" s="106">
        <f t="shared" si="1"/>
        <v>332</v>
      </c>
      <c r="G19" s="106">
        <f t="shared" si="1"/>
        <v>335</v>
      </c>
      <c r="H19" s="106">
        <f t="shared" si="1"/>
        <v>4550</v>
      </c>
      <c r="I19" s="106">
        <f t="shared" si="1"/>
        <v>1271.6</v>
      </c>
      <c r="J19" s="106">
        <f t="shared" si="1"/>
        <v>19</v>
      </c>
      <c r="K19" s="106">
        <f t="shared" si="1"/>
        <v>10</v>
      </c>
      <c r="L19" s="106">
        <f t="shared" si="1"/>
        <v>26623</v>
      </c>
      <c r="M19" s="106">
        <f t="shared" si="1"/>
        <v>11303.9</v>
      </c>
      <c r="N19" s="106">
        <f t="shared" si="1"/>
        <v>92264.73</v>
      </c>
    </row>
  </sheetData>
  <mergeCells count="3">
    <mergeCell ref="B1:N1"/>
    <mergeCell ref="B2:N2"/>
    <mergeCell ref="B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E4" sqref="E4"/>
    </sheetView>
  </sheetViews>
  <sheetFormatPr defaultColWidth="9.140625" defaultRowHeight="12.75"/>
  <cols>
    <col min="2" max="2" width="19.28125" style="0" customWidth="1"/>
    <col min="3" max="3" width="22.421875" style="0" customWidth="1"/>
    <col min="4" max="4" width="18.140625" style="0" customWidth="1"/>
    <col min="9" max="9" width="8.28125" style="0" customWidth="1"/>
    <col min="10" max="10" width="8.57421875" style="0" customWidth="1"/>
    <col min="11" max="11" width="10.140625" style="0" customWidth="1"/>
    <col min="12" max="12" width="10.421875" style="0" customWidth="1"/>
    <col min="13" max="13" width="10.8515625" style="0" customWidth="1"/>
  </cols>
  <sheetData>
    <row r="1" spans="1:4" ht="15.75">
      <c r="A1" s="199" t="s">
        <v>302</v>
      </c>
      <c r="B1" s="199"/>
      <c r="C1" s="199"/>
      <c r="D1" s="199"/>
    </row>
    <row r="2" spans="1:4" ht="4.5" customHeight="1">
      <c r="A2" s="85"/>
      <c r="B2" s="85"/>
      <c r="C2" s="85"/>
      <c r="D2" s="85"/>
    </row>
    <row r="3" spans="1:4" ht="33.75" customHeight="1">
      <c r="A3" s="232" t="s">
        <v>349</v>
      </c>
      <c r="B3" s="232"/>
      <c r="C3" s="232"/>
      <c r="D3" s="232"/>
    </row>
    <row r="4" spans="1:4" ht="34.5" customHeight="1">
      <c r="A4" s="233" t="s">
        <v>161</v>
      </c>
      <c r="B4" s="233" t="s">
        <v>1</v>
      </c>
      <c r="C4" s="233" t="s">
        <v>162</v>
      </c>
      <c r="D4" s="233" t="s">
        <v>163</v>
      </c>
    </row>
    <row r="5" spans="1:4" ht="57.75" customHeight="1">
      <c r="A5" s="234"/>
      <c r="B5" s="234"/>
      <c r="C5" s="234"/>
      <c r="D5" s="234"/>
    </row>
    <row r="6" spans="1:4" ht="25.5" customHeight="1">
      <c r="A6" s="87">
        <v>1</v>
      </c>
      <c r="B6" s="88" t="s">
        <v>7</v>
      </c>
      <c r="C6" s="89">
        <v>4213</v>
      </c>
      <c r="D6" s="89">
        <v>4802.8</v>
      </c>
    </row>
    <row r="7" spans="1:4" ht="25.5" customHeight="1">
      <c r="A7" s="87">
        <v>2</v>
      </c>
      <c r="B7" s="88" t="s">
        <v>13</v>
      </c>
      <c r="C7" s="89">
        <v>12491</v>
      </c>
      <c r="D7" s="89">
        <v>3192.15</v>
      </c>
    </row>
    <row r="8" spans="1:4" ht="25.5" customHeight="1">
      <c r="A8" s="87">
        <v>3</v>
      </c>
      <c r="B8" s="88" t="s">
        <v>19</v>
      </c>
      <c r="C8" s="89">
        <v>2447.53</v>
      </c>
      <c r="D8" s="89">
        <v>94.96</v>
      </c>
    </row>
    <row r="9" spans="1:4" ht="25.5" customHeight="1">
      <c r="A9" s="87">
        <v>4</v>
      </c>
      <c r="B9" s="88" t="s">
        <v>20</v>
      </c>
      <c r="C9" s="89">
        <v>1265</v>
      </c>
      <c r="D9" s="89">
        <v>23.7</v>
      </c>
    </row>
    <row r="10" spans="1:4" ht="25.5" customHeight="1">
      <c r="A10" s="87">
        <v>5</v>
      </c>
      <c r="B10" s="88" t="s">
        <v>9</v>
      </c>
      <c r="C10" s="89">
        <v>2142</v>
      </c>
      <c r="D10" s="89">
        <v>112.5</v>
      </c>
    </row>
    <row r="11" spans="1:4" ht="25.5" customHeight="1">
      <c r="A11" s="87">
        <v>6</v>
      </c>
      <c r="B11" s="88" t="s">
        <v>17</v>
      </c>
      <c r="C11" s="89">
        <v>13799</v>
      </c>
      <c r="D11" s="89">
        <v>3904.9</v>
      </c>
    </row>
    <row r="12" spans="1:4" ht="25.5" customHeight="1">
      <c r="A12" s="87">
        <v>7</v>
      </c>
      <c r="B12" s="88" t="s">
        <v>15</v>
      </c>
      <c r="C12" s="89">
        <v>2759.2</v>
      </c>
      <c r="D12" s="89">
        <v>137.93</v>
      </c>
    </row>
    <row r="13" spans="1:4" ht="25.5" customHeight="1">
      <c r="A13" s="87">
        <v>8</v>
      </c>
      <c r="B13" s="88" t="s">
        <v>30</v>
      </c>
      <c r="C13" s="89">
        <v>52</v>
      </c>
      <c r="D13" s="89">
        <v>52.8</v>
      </c>
    </row>
    <row r="14" spans="1:4" ht="25.5" customHeight="1">
      <c r="A14" s="87">
        <v>9</v>
      </c>
      <c r="B14" s="88" t="s">
        <v>164</v>
      </c>
      <c r="C14" s="89">
        <v>170</v>
      </c>
      <c r="D14" s="89">
        <v>96.37</v>
      </c>
    </row>
    <row r="15" spans="1:4" ht="25.5" customHeight="1">
      <c r="A15" s="87">
        <v>10</v>
      </c>
      <c r="B15" s="88" t="s">
        <v>12</v>
      </c>
      <c r="C15" s="89">
        <v>5463</v>
      </c>
      <c r="D15" s="89">
        <v>160.5</v>
      </c>
    </row>
    <row r="16" spans="1:4" ht="25.5" customHeight="1">
      <c r="A16" s="87">
        <v>11</v>
      </c>
      <c r="B16" s="88" t="s">
        <v>165</v>
      </c>
      <c r="C16" s="89">
        <v>168</v>
      </c>
      <c r="D16" s="89">
        <v>26.6</v>
      </c>
    </row>
    <row r="17" spans="1:4" ht="25.5" customHeight="1">
      <c r="A17" s="87">
        <v>12</v>
      </c>
      <c r="B17" s="88" t="s">
        <v>8</v>
      </c>
      <c r="C17" s="89">
        <v>1113</v>
      </c>
      <c r="D17" s="89">
        <v>1753</v>
      </c>
    </row>
    <row r="18" spans="1:4" ht="25.5" customHeight="1">
      <c r="A18" s="87">
        <v>13</v>
      </c>
      <c r="B18" s="88" t="s">
        <v>11</v>
      </c>
      <c r="C18" s="89">
        <v>40900</v>
      </c>
      <c r="D18" s="89">
        <v>9405</v>
      </c>
    </row>
    <row r="19" spans="1:4" ht="25.5" customHeight="1">
      <c r="A19" s="87">
        <v>14</v>
      </c>
      <c r="B19" s="88" t="s">
        <v>16</v>
      </c>
      <c r="C19" s="89">
        <v>5282</v>
      </c>
      <c r="D19" s="89">
        <v>1312.75</v>
      </c>
    </row>
    <row r="20" spans="1:4" ht="25.5" customHeight="1">
      <c r="A20" s="90"/>
      <c r="B20" s="91" t="s">
        <v>22</v>
      </c>
      <c r="C20" s="92">
        <f>SUM(C6:C19)</f>
        <v>92264.73</v>
      </c>
      <c r="D20" s="92">
        <f>SUM(D6:D19)</f>
        <v>25075.96</v>
      </c>
    </row>
    <row r="21" spans="1:4" ht="18">
      <c r="A21" s="86"/>
      <c r="B21" s="86"/>
      <c r="C21" s="86"/>
      <c r="D21" s="86"/>
    </row>
    <row r="24" spans="1:13" ht="18" hidden="1">
      <c r="A24" s="200" t="s">
        <v>234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</row>
    <row r="25" spans="1:13" ht="18" hidden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1:13" ht="20.25" hidden="1">
      <c r="A26" s="231" t="s">
        <v>348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</row>
    <row r="27" spans="1:13" ht="33" hidden="1">
      <c r="A27" s="93" t="s">
        <v>166</v>
      </c>
      <c r="B27" s="94" t="s">
        <v>1</v>
      </c>
      <c r="C27" s="95" t="s">
        <v>167</v>
      </c>
      <c r="D27" s="95" t="s">
        <v>168</v>
      </c>
      <c r="E27" s="95" t="s">
        <v>169</v>
      </c>
      <c r="F27" s="95" t="s">
        <v>170</v>
      </c>
      <c r="G27" s="95" t="s">
        <v>171</v>
      </c>
      <c r="H27" s="95" t="s">
        <v>172</v>
      </c>
      <c r="I27" s="95" t="s">
        <v>173</v>
      </c>
      <c r="J27" s="95" t="s">
        <v>174</v>
      </c>
      <c r="K27" s="95" t="s">
        <v>175</v>
      </c>
      <c r="L27" s="95" t="s">
        <v>148</v>
      </c>
      <c r="M27" s="96" t="s">
        <v>22</v>
      </c>
    </row>
    <row r="28" spans="1:13" ht="15.75" hidden="1">
      <c r="A28" s="97">
        <v>1</v>
      </c>
      <c r="B28" s="98" t="s">
        <v>7</v>
      </c>
      <c r="C28" s="99">
        <v>2252</v>
      </c>
      <c r="D28" s="99">
        <v>297</v>
      </c>
      <c r="E28" s="99">
        <v>322</v>
      </c>
      <c r="F28" s="99">
        <v>140</v>
      </c>
      <c r="G28" s="99">
        <v>131</v>
      </c>
      <c r="H28" s="99">
        <v>553</v>
      </c>
      <c r="I28" s="99">
        <v>19</v>
      </c>
      <c r="J28" s="99">
        <v>10</v>
      </c>
      <c r="K28" s="100"/>
      <c r="L28" s="99">
        <v>489</v>
      </c>
      <c r="M28" s="101">
        <f>SUM(C28:L28)</f>
        <v>4213</v>
      </c>
    </row>
    <row r="29" spans="1:13" ht="15.75" hidden="1">
      <c r="A29" s="97">
        <v>2</v>
      </c>
      <c r="B29" s="98" t="s">
        <v>13</v>
      </c>
      <c r="C29" s="102">
        <v>8612</v>
      </c>
      <c r="D29" s="102"/>
      <c r="E29" s="102"/>
      <c r="F29" s="102"/>
      <c r="G29" s="102"/>
      <c r="H29" s="102"/>
      <c r="I29" s="102"/>
      <c r="J29" s="102"/>
      <c r="K29" s="99">
        <v>3510</v>
      </c>
      <c r="L29" s="102">
        <v>369</v>
      </c>
      <c r="M29" s="101">
        <f aca="true" t="shared" si="0" ref="M29:M41">SUM(C29:L29)</f>
        <v>12491</v>
      </c>
    </row>
    <row r="30" spans="1:13" ht="15.75" hidden="1">
      <c r="A30" s="97">
        <v>3</v>
      </c>
      <c r="B30" s="98" t="s">
        <v>19</v>
      </c>
      <c r="C30" s="102">
        <v>2347.43</v>
      </c>
      <c r="D30" s="102"/>
      <c r="E30" s="102"/>
      <c r="F30" s="102"/>
      <c r="G30" s="102"/>
      <c r="H30" s="102">
        <v>17.6</v>
      </c>
      <c r="I30" s="102"/>
      <c r="J30" s="102"/>
      <c r="K30" s="102"/>
      <c r="L30" s="102">
        <v>82.5</v>
      </c>
      <c r="M30" s="101">
        <f t="shared" si="0"/>
        <v>2447.5299999999997</v>
      </c>
    </row>
    <row r="31" spans="1:13" ht="15.75" hidden="1">
      <c r="A31" s="97">
        <v>4</v>
      </c>
      <c r="B31" s="98" t="s">
        <v>20</v>
      </c>
      <c r="C31" s="102">
        <v>1138</v>
      </c>
      <c r="D31" s="102">
        <v>27</v>
      </c>
      <c r="E31" s="102"/>
      <c r="F31" s="102"/>
      <c r="G31" s="102"/>
      <c r="H31" s="102">
        <v>22</v>
      </c>
      <c r="I31" s="102"/>
      <c r="J31" s="102"/>
      <c r="K31" s="102"/>
      <c r="L31" s="102">
        <v>78</v>
      </c>
      <c r="M31" s="101">
        <f t="shared" si="0"/>
        <v>1265</v>
      </c>
    </row>
    <row r="32" spans="1:13" ht="15.75" hidden="1">
      <c r="A32" s="97">
        <v>5</v>
      </c>
      <c r="B32" s="98" t="s">
        <v>9</v>
      </c>
      <c r="C32" s="102">
        <v>1350</v>
      </c>
      <c r="D32" s="102">
        <v>62</v>
      </c>
      <c r="E32" s="102">
        <v>10</v>
      </c>
      <c r="F32" s="102"/>
      <c r="G32" s="102"/>
      <c r="H32" s="102">
        <v>90</v>
      </c>
      <c r="I32" s="102"/>
      <c r="J32" s="102"/>
      <c r="K32" s="102">
        <v>80</v>
      </c>
      <c r="L32" s="102">
        <v>550</v>
      </c>
      <c r="M32" s="101">
        <f t="shared" si="0"/>
        <v>2142</v>
      </c>
    </row>
    <row r="33" spans="1:13" ht="15.75" hidden="1">
      <c r="A33" s="97">
        <v>6</v>
      </c>
      <c r="B33" s="98" t="s">
        <v>17</v>
      </c>
      <c r="C33" s="102">
        <v>3152</v>
      </c>
      <c r="D33" s="102">
        <v>387</v>
      </c>
      <c r="E33" s="102"/>
      <c r="F33" s="102"/>
      <c r="G33" s="102">
        <v>4096</v>
      </c>
      <c r="H33" s="102">
        <v>92</v>
      </c>
      <c r="I33" s="102"/>
      <c r="J33" s="102"/>
      <c r="K33" s="102">
        <v>3269</v>
      </c>
      <c r="L33" s="102">
        <v>2803</v>
      </c>
      <c r="M33" s="101">
        <f t="shared" si="0"/>
        <v>13799</v>
      </c>
    </row>
    <row r="34" spans="1:13" ht="15.75" hidden="1">
      <c r="A34" s="97">
        <v>7</v>
      </c>
      <c r="B34" s="98" t="s">
        <v>15</v>
      </c>
      <c r="C34" s="102">
        <v>125.2</v>
      </c>
      <c r="D34" s="103"/>
      <c r="E34" s="102"/>
      <c r="F34" s="102"/>
      <c r="G34" s="102"/>
      <c r="H34" s="102">
        <v>442</v>
      </c>
      <c r="I34" s="102"/>
      <c r="J34" s="102"/>
      <c r="K34" s="102">
        <v>2084</v>
      </c>
      <c r="L34" s="102">
        <v>108</v>
      </c>
      <c r="M34" s="101">
        <f t="shared" si="0"/>
        <v>2759.2</v>
      </c>
    </row>
    <row r="35" spans="1:13" ht="15.75" hidden="1">
      <c r="A35" s="97">
        <v>8</v>
      </c>
      <c r="B35" s="98" t="s">
        <v>30</v>
      </c>
      <c r="C35" s="102"/>
      <c r="D35" s="102">
        <v>7.6</v>
      </c>
      <c r="E35" s="99"/>
      <c r="F35" s="102"/>
      <c r="G35" s="102"/>
      <c r="H35" s="102">
        <v>14</v>
      </c>
      <c r="I35" s="102"/>
      <c r="J35" s="102"/>
      <c r="K35" s="102"/>
      <c r="L35" s="102">
        <v>30.4</v>
      </c>
      <c r="M35" s="101">
        <f t="shared" si="0"/>
        <v>52</v>
      </c>
    </row>
    <row r="36" spans="1:13" ht="15.75" hidden="1">
      <c r="A36" s="97">
        <v>9</v>
      </c>
      <c r="B36" s="98" t="s">
        <v>164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>
        <v>170</v>
      </c>
      <c r="M36" s="101">
        <f t="shared" si="0"/>
        <v>170</v>
      </c>
    </row>
    <row r="37" spans="1:13" ht="15.75" hidden="1">
      <c r="A37" s="97">
        <v>10</v>
      </c>
      <c r="B37" s="98" t="s">
        <v>12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>
        <v>5463</v>
      </c>
      <c r="M37" s="101">
        <f t="shared" si="0"/>
        <v>5463</v>
      </c>
    </row>
    <row r="38" spans="1:13" ht="15.75" hidden="1">
      <c r="A38" s="97">
        <v>11</v>
      </c>
      <c r="B38" s="98" t="s">
        <v>176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>
        <v>168</v>
      </c>
      <c r="M38" s="101">
        <f t="shared" si="0"/>
        <v>168</v>
      </c>
    </row>
    <row r="39" spans="1:13" ht="15.75" hidden="1">
      <c r="A39" s="97">
        <v>12</v>
      </c>
      <c r="B39" s="98" t="s">
        <v>8</v>
      </c>
      <c r="C39" s="102">
        <v>815</v>
      </c>
      <c r="D39" s="102"/>
      <c r="E39" s="102"/>
      <c r="F39" s="102"/>
      <c r="G39" s="102">
        <v>35</v>
      </c>
      <c r="H39" s="102"/>
      <c r="I39" s="102"/>
      <c r="J39" s="102"/>
      <c r="K39" s="102"/>
      <c r="L39" s="102">
        <v>263</v>
      </c>
      <c r="M39" s="101">
        <f t="shared" si="0"/>
        <v>1113</v>
      </c>
    </row>
    <row r="40" spans="1:13" ht="15.75" hidden="1">
      <c r="A40" s="97">
        <v>13</v>
      </c>
      <c r="B40" s="98" t="s">
        <v>11</v>
      </c>
      <c r="C40" s="102">
        <v>24500</v>
      </c>
      <c r="D40" s="102"/>
      <c r="E40" s="102"/>
      <c r="F40" s="102"/>
      <c r="G40" s="102"/>
      <c r="H40" s="102"/>
      <c r="I40" s="102"/>
      <c r="J40" s="102"/>
      <c r="K40" s="102">
        <v>16400</v>
      </c>
      <c r="L40" s="102"/>
      <c r="M40" s="101">
        <f t="shared" si="0"/>
        <v>40900</v>
      </c>
    </row>
    <row r="41" spans="1:13" ht="15.75" hidden="1">
      <c r="A41" s="97">
        <v>14</v>
      </c>
      <c r="B41" s="98" t="s">
        <v>16</v>
      </c>
      <c r="C41" s="102">
        <v>2540</v>
      </c>
      <c r="D41" s="102">
        <v>208</v>
      </c>
      <c r="E41" s="102"/>
      <c r="F41" s="102">
        <v>195</v>
      </c>
      <c r="G41" s="102">
        <v>288</v>
      </c>
      <c r="H41" s="102">
        <v>41</v>
      </c>
      <c r="I41" s="102"/>
      <c r="J41" s="102"/>
      <c r="K41" s="102">
        <v>1280</v>
      </c>
      <c r="L41" s="102">
        <v>730</v>
      </c>
      <c r="M41" s="101">
        <f t="shared" si="0"/>
        <v>5282</v>
      </c>
    </row>
    <row r="42" spans="1:13" ht="15.75" hidden="1">
      <c r="A42" s="104"/>
      <c r="B42" s="105" t="s">
        <v>177</v>
      </c>
      <c r="C42" s="106">
        <f>SUM(C28:C41)</f>
        <v>46831.630000000005</v>
      </c>
      <c r="D42" s="106">
        <f aca="true" t="shared" si="1" ref="D42:M42">SUM(D28:D41)</f>
        <v>988.6</v>
      </c>
      <c r="E42" s="106">
        <f t="shared" si="1"/>
        <v>332</v>
      </c>
      <c r="F42" s="106">
        <f t="shared" si="1"/>
        <v>335</v>
      </c>
      <c r="G42" s="106">
        <f t="shared" si="1"/>
        <v>4550</v>
      </c>
      <c r="H42" s="106">
        <f t="shared" si="1"/>
        <v>1271.6</v>
      </c>
      <c r="I42" s="106">
        <f t="shared" si="1"/>
        <v>19</v>
      </c>
      <c r="J42" s="106">
        <f t="shared" si="1"/>
        <v>10</v>
      </c>
      <c r="K42" s="106">
        <f t="shared" si="1"/>
        <v>26623</v>
      </c>
      <c r="L42" s="106">
        <f t="shared" si="1"/>
        <v>11303.9</v>
      </c>
      <c r="M42" s="106">
        <f t="shared" si="1"/>
        <v>92264.73</v>
      </c>
    </row>
  </sheetData>
  <mergeCells count="9">
    <mergeCell ref="A1:D1"/>
    <mergeCell ref="A25:M25"/>
    <mergeCell ref="A26:M26"/>
    <mergeCell ref="A3:D3"/>
    <mergeCell ref="A4:A5"/>
    <mergeCell ref="B4:B5"/>
    <mergeCell ref="C4:C5"/>
    <mergeCell ref="D4:D5"/>
    <mergeCell ref="A24:M24"/>
  </mergeCells>
  <printOptions/>
  <pageMargins left="1.35" right="0.49" top="1" bottom="1" header="0.5" footer="0.5"/>
  <pageSetup horizontalDpi="600" verticalDpi="600" orientation="portrait" paperSize="9" r:id="rId1"/>
  <headerFooter alignWithMargins="0">
    <oddFooter>&amp;C&amp;12 56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75" zoomScaleSheetLayoutView="75" workbookViewId="0" topLeftCell="A28">
      <selection activeCell="A28" sqref="A1:IV16384"/>
    </sheetView>
  </sheetViews>
  <sheetFormatPr defaultColWidth="9.140625" defaultRowHeight="12.75"/>
  <cols>
    <col min="2" max="2" width="28.00390625" style="0" customWidth="1"/>
    <col min="3" max="3" width="31.00390625" style="0" customWidth="1"/>
    <col min="4" max="4" width="31.28125" style="0" customWidth="1"/>
    <col min="5" max="5" width="6.28125" style="0" customWidth="1"/>
    <col min="6" max="6" width="36.140625" style="0" customWidth="1"/>
    <col min="7" max="7" width="13.00390625" style="0" customWidth="1"/>
    <col min="8" max="8" width="12.421875" style="0" customWidth="1"/>
    <col min="9" max="9" width="15.00390625" style="0" customWidth="1"/>
    <col min="10" max="10" width="11.7109375" style="0" customWidth="1"/>
  </cols>
  <sheetData>
    <row r="1" spans="3:4" ht="23.25" customHeight="1">
      <c r="C1" s="142" t="s">
        <v>307</v>
      </c>
      <c r="D1" s="142"/>
    </row>
    <row r="2" spans="1:4" ht="29.25" customHeight="1">
      <c r="A2" s="235" t="s">
        <v>352</v>
      </c>
      <c r="B2" s="235"/>
      <c r="C2" s="235"/>
      <c r="D2" s="235"/>
    </row>
    <row r="3" spans="1:4" ht="12.75">
      <c r="A3" s="125"/>
      <c r="B3" s="125"/>
      <c r="C3" s="125"/>
      <c r="D3" s="125"/>
    </row>
    <row r="4" spans="1:4" ht="40.5" customHeight="1">
      <c r="A4" s="157" t="s">
        <v>248</v>
      </c>
      <c r="B4" s="157" t="s">
        <v>249</v>
      </c>
      <c r="C4" s="158" t="s">
        <v>308</v>
      </c>
      <c r="D4" s="158" t="s">
        <v>309</v>
      </c>
    </row>
    <row r="5" spans="1:4" ht="30" customHeight="1">
      <c r="A5" s="156">
        <v>1</v>
      </c>
      <c r="B5" s="62" t="s">
        <v>150</v>
      </c>
      <c r="C5" s="160">
        <v>37485</v>
      </c>
      <c r="D5" s="161">
        <f>(C5*12000)/100000</f>
        <v>4498.2</v>
      </c>
    </row>
    <row r="6" spans="1:4" ht="30" customHeight="1">
      <c r="A6" s="156">
        <v>2</v>
      </c>
      <c r="B6" s="66" t="s">
        <v>8</v>
      </c>
      <c r="C6" s="160">
        <v>17333</v>
      </c>
      <c r="D6" s="161">
        <f aca="true" t="shared" si="0" ref="D6:D16">(C6*12000)/100000</f>
        <v>2079.96</v>
      </c>
    </row>
    <row r="7" spans="1:4" ht="30" customHeight="1">
      <c r="A7" s="156">
        <v>3</v>
      </c>
      <c r="B7" s="66" t="s">
        <v>9</v>
      </c>
      <c r="C7" s="160">
        <v>28346</v>
      </c>
      <c r="D7" s="161">
        <f t="shared" si="0"/>
        <v>3401.52</v>
      </c>
    </row>
    <row r="8" spans="1:4" ht="30" customHeight="1">
      <c r="A8" s="156">
        <v>4</v>
      </c>
      <c r="B8" s="66" t="s">
        <v>13</v>
      </c>
      <c r="C8" s="160">
        <v>1200</v>
      </c>
      <c r="D8" s="161">
        <f t="shared" si="0"/>
        <v>144</v>
      </c>
    </row>
    <row r="9" spans="1:4" ht="30" customHeight="1">
      <c r="A9" s="156">
        <v>5</v>
      </c>
      <c r="B9" s="66" t="s">
        <v>12</v>
      </c>
      <c r="C9" s="160">
        <v>2000</v>
      </c>
      <c r="D9" s="161">
        <f t="shared" si="0"/>
        <v>240</v>
      </c>
    </row>
    <row r="10" spans="1:4" ht="30" customHeight="1">
      <c r="A10" s="156">
        <v>6</v>
      </c>
      <c r="B10" s="66" t="s">
        <v>11</v>
      </c>
      <c r="C10" s="160">
        <v>1100</v>
      </c>
      <c r="D10" s="161">
        <f t="shared" si="0"/>
        <v>132</v>
      </c>
    </row>
    <row r="11" spans="1:4" ht="30" customHeight="1">
      <c r="A11" s="156">
        <v>7</v>
      </c>
      <c r="B11" s="66" t="s">
        <v>151</v>
      </c>
      <c r="C11" s="160">
        <v>11777</v>
      </c>
      <c r="D11" s="161">
        <f t="shared" si="0"/>
        <v>1413.24</v>
      </c>
    </row>
    <row r="12" spans="1:4" ht="30" customHeight="1">
      <c r="A12" s="156">
        <v>8</v>
      </c>
      <c r="B12" s="66" t="s">
        <v>19</v>
      </c>
      <c r="C12" s="160">
        <v>50</v>
      </c>
      <c r="D12" s="161">
        <f t="shared" si="0"/>
        <v>6</v>
      </c>
    </row>
    <row r="13" spans="1:4" ht="30" customHeight="1">
      <c r="A13" s="156">
        <v>9</v>
      </c>
      <c r="B13" s="66" t="s">
        <v>20</v>
      </c>
      <c r="C13" s="160">
        <v>150</v>
      </c>
      <c r="D13" s="161">
        <f t="shared" si="0"/>
        <v>18</v>
      </c>
    </row>
    <row r="14" spans="1:4" ht="30" customHeight="1">
      <c r="A14" s="156">
        <v>9</v>
      </c>
      <c r="B14" s="66" t="s">
        <v>17</v>
      </c>
      <c r="C14" s="160">
        <v>2860</v>
      </c>
      <c r="D14" s="161">
        <f t="shared" si="0"/>
        <v>343.2</v>
      </c>
    </row>
    <row r="15" spans="1:4" ht="30" customHeight="1">
      <c r="A15" s="156">
        <v>10</v>
      </c>
      <c r="B15" s="66" t="s">
        <v>16</v>
      </c>
      <c r="C15" s="160">
        <v>27552</v>
      </c>
      <c r="D15" s="161">
        <f t="shared" si="0"/>
        <v>3306.24</v>
      </c>
    </row>
    <row r="16" spans="1:4" ht="30" customHeight="1">
      <c r="A16" s="156">
        <v>11</v>
      </c>
      <c r="B16" s="66" t="s">
        <v>152</v>
      </c>
      <c r="C16" s="160">
        <v>22196</v>
      </c>
      <c r="D16" s="161">
        <f t="shared" si="0"/>
        <v>2663.52</v>
      </c>
    </row>
    <row r="17" spans="1:4" ht="30" customHeight="1">
      <c r="A17" s="127"/>
      <c r="B17" s="127" t="s">
        <v>22</v>
      </c>
      <c r="C17" s="128">
        <f>SUM(C5:C16)</f>
        <v>152049</v>
      </c>
      <c r="D17" s="129">
        <f>SUM(D5:D16)</f>
        <v>18245.88</v>
      </c>
    </row>
    <row r="18" spans="1:4" ht="318.75" customHeight="1">
      <c r="A18" s="119"/>
      <c r="B18" s="119"/>
      <c r="C18" s="159">
        <v>59</v>
      </c>
      <c r="D18" s="119"/>
    </row>
    <row r="19" spans="3:4" ht="39" customHeight="1">
      <c r="C19" s="142" t="s">
        <v>270</v>
      </c>
      <c r="D19" s="16"/>
    </row>
    <row r="20" spans="1:4" ht="39.75" customHeight="1">
      <c r="A20" s="236" t="s">
        <v>350</v>
      </c>
      <c r="B20" s="236"/>
      <c r="C20" s="236"/>
      <c r="D20" s="236"/>
    </row>
    <row r="21" spans="1:4" ht="47.25">
      <c r="A21" s="157" t="s">
        <v>248</v>
      </c>
      <c r="B21" s="157" t="s">
        <v>249</v>
      </c>
      <c r="C21" s="157" t="s">
        <v>250</v>
      </c>
      <c r="D21" s="157" t="s">
        <v>251</v>
      </c>
    </row>
    <row r="22" spans="1:4" ht="30.75" customHeight="1">
      <c r="A22" s="156">
        <v>1</v>
      </c>
      <c r="B22" s="62" t="s">
        <v>150</v>
      </c>
      <c r="C22" s="126">
        <v>35000</v>
      </c>
      <c r="D22" s="130">
        <f>(C22*6000)/100000</f>
        <v>2100</v>
      </c>
    </row>
    <row r="23" spans="1:4" ht="30.75" customHeight="1">
      <c r="A23" s="156">
        <v>2</v>
      </c>
      <c r="B23" s="66" t="s">
        <v>8</v>
      </c>
      <c r="C23" s="131">
        <v>13970</v>
      </c>
      <c r="D23" s="130">
        <f>(C23*6000)/100000</f>
        <v>838.2</v>
      </c>
    </row>
    <row r="24" spans="1:4" ht="30.75" customHeight="1">
      <c r="A24" s="156">
        <v>3</v>
      </c>
      <c r="B24" s="66" t="s">
        <v>9</v>
      </c>
      <c r="C24" s="126">
        <v>28000</v>
      </c>
      <c r="D24" s="130">
        <f aca="true" t="shared" si="1" ref="D24:D34">(C24*6000)/100000</f>
        <v>1680</v>
      </c>
    </row>
    <row r="25" spans="1:4" ht="30.75" customHeight="1">
      <c r="A25" s="156">
        <v>4</v>
      </c>
      <c r="B25" s="66" t="s">
        <v>13</v>
      </c>
      <c r="C25" s="126">
        <v>12000</v>
      </c>
      <c r="D25" s="130">
        <f t="shared" si="1"/>
        <v>720</v>
      </c>
    </row>
    <row r="26" spans="1:4" ht="30.75" customHeight="1">
      <c r="A26" s="156">
        <v>5</v>
      </c>
      <c r="B26" s="66" t="s">
        <v>12</v>
      </c>
      <c r="C26" s="126">
        <v>20000</v>
      </c>
      <c r="D26" s="130">
        <f t="shared" si="1"/>
        <v>1200</v>
      </c>
    </row>
    <row r="27" spans="1:4" ht="30.75" customHeight="1">
      <c r="A27" s="156">
        <v>6</v>
      </c>
      <c r="B27" s="66" t="s">
        <v>11</v>
      </c>
      <c r="C27" s="126">
        <v>11500</v>
      </c>
      <c r="D27" s="130">
        <f t="shared" si="1"/>
        <v>690</v>
      </c>
    </row>
    <row r="28" spans="1:4" ht="30.75" customHeight="1">
      <c r="A28" s="156">
        <v>7</v>
      </c>
      <c r="B28" s="66" t="s">
        <v>151</v>
      </c>
      <c r="C28" s="126">
        <v>15000</v>
      </c>
      <c r="D28" s="130">
        <f t="shared" si="1"/>
        <v>900</v>
      </c>
    </row>
    <row r="29" spans="1:4" ht="30.75" customHeight="1">
      <c r="A29" s="156">
        <v>8</v>
      </c>
      <c r="B29" s="66" t="s">
        <v>19</v>
      </c>
      <c r="C29" s="126">
        <v>750</v>
      </c>
      <c r="D29" s="130">
        <f t="shared" si="1"/>
        <v>45</v>
      </c>
    </row>
    <row r="30" spans="1:4" ht="30.75" customHeight="1">
      <c r="A30" s="156">
        <v>9</v>
      </c>
      <c r="B30" s="66" t="s">
        <v>20</v>
      </c>
      <c r="C30" s="126">
        <v>14000</v>
      </c>
      <c r="D30" s="130">
        <f t="shared" si="1"/>
        <v>840</v>
      </c>
    </row>
    <row r="31" spans="1:4" ht="30.75" customHeight="1">
      <c r="A31" s="156">
        <v>9</v>
      </c>
      <c r="B31" s="66" t="s">
        <v>17</v>
      </c>
      <c r="C31" s="126">
        <v>17000</v>
      </c>
      <c r="D31" s="130">
        <f t="shared" si="1"/>
        <v>1020</v>
      </c>
    </row>
    <row r="32" spans="1:4" ht="30.75" customHeight="1">
      <c r="A32" s="156">
        <v>10</v>
      </c>
      <c r="B32" s="66" t="s">
        <v>16</v>
      </c>
      <c r="C32" s="126">
        <v>21000</v>
      </c>
      <c r="D32" s="130">
        <f t="shared" si="1"/>
        <v>1260</v>
      </c>
    </row>
    <row r="33" spans="1:4" ht="30.75" customHeight="1">
      <c r="A33" s="156">
        <v>11</v>
      </c>
      <c r="B33" s="66" t="s">
        <v>152</v>
      </c>
      <c r="C33" s="126">
        <v>31500</v>
      </c>
      <c r="D33" s="130">
        <f t="shared" si="1"/>
        <v>1890</v>
      </c>
    </row>
    <row r="34" spans="1:4" ht="30.75" customHeight="1">
      <c r="A34" s="156">
        <v>12</v>
      </c>
      <c r="B34" s="69" t="s">
        <v>153</v>
      </c>
      <c r="C34" s="126">
        <v>500</v>
      </c>
      <c r="D34" s="130">
        <f t="shared" si="1"/>
        <v>30</v>
      </c>
    </row>
    <row r="35" spans="1:4" ht="22.5">
      <c r="A35" s="132"/>
      <c r="B35" s="132" t="s">
        <v>22</v>
      </c>
      <c r="C35" s="133">
        <f>SUM(C22:C34)</f>
        <v>220220</v>
      </c>
      <c r="D35" s="133">
        <f>SUM(D22:D34)</f>
        <v>13213.2</v>
      </c>
    </row>
    <row r="36" ht="285" customHeight="1">
      <c r="C36" s="155">
        <v>57</v>
      </c>
    </row>
    <row r="38" ht="18">
      <c r="G38" s="142" t="s">
        <v>335</v>
      </c>
    </row>
    <row r="39" spans="5:10" ht="18">
      <c r="E39" s="200" t="s">
        <v>351</v>
      </c>
      <c r="F39" s="200"/>
      <c r="G39" s="200"/>
      <c r="H39" s="200"/>
      <c r="I39" s="200"/>
      <c r="J39" s="200"/>
    </row>
    <row r="41" spans="5:10" ht="51">
      <c r="E41" s="146" t="s">
        <v>129</v>
      </c>
      <c r="F41" s="146" t="s">
        <v>1</v>
      </c>
      <c r="G41" s="146" t="s">
        <v>311</v>
      </c>
      <c r="H41" s="144" t="s">
        <v>312</v>
      </c>
      <c r="I41" s="147" t="s">
        <v>313</v>
      </c>
      <c r="J41" s="147" t="s">
        <v>314</v>
      </c>
    </row>
    <row r="42" spans="5:10" ht="24.75" customHeight="1">
      <c r="E42" s="162">
        <v>1</v>
      </c>
      <c r="F42" s="162" t="s">
        <v>14</v>
      </c>
      <c r="G42" s="162" t="s">
        <v>315</v>
      </c>
      <c r="H42" s="162">
        <v>170</v>
      </c>
      <c r="I42" s="162">
        <v>1500</v>
      </c>
      <c r="J42" s="130">
        <f>(I42*15000)/100000</f>
        <v>225</v>
      </c>
    </row>
    <row r="43" spans="5:10" ht="24.75" customHeight="1">
      <c r="E43" s="162">
        <v>2</v>
      </c>
      <c r="F43" s="162" t="s">
        <v>316</v>
      </c>
      <c r="G43" s="162" t="s">
        <v>315</v>
      </c>
      <c r="H43" s="162">
        <v>60</v>
      </c>
      <c r="I43" s="162">
        <v>600</v>
      </c>
      <c r="J43" s="130">
        <f aca="true" t="shared" si="2" ref="J43:J67">(I43*15000)/100000</f>
        <v>90</v>
      </c>
    </row>
    <row r="44" spans="5:10" ht="24.75" customHeight="1">
      <c r="E44" s="162">
        <v>3</v>
      </c>
      <c r="F44" s="162" t="s">
        <v>14</v>
      </c>
      <c r="G44" s="162" t="s">
        <v>317</v>
      </c>
      <c r="H44" s="162">
        <v>70</v>
      </c>
      <c r="I44" s="162">
        <v>70</v>
      </c>
      <c r="J44" s="130">
        <f t="shared" si="2"/>
        <v>10.5</v>
      </c>
    </row>
    <row r="45" spans="5:10" ht="24.75" customHeight="1">
      <c r="E45" s="162">
        <v>4</v>
      </c>
      <c r="F45" s="162" t="s">
        <v>16</v>
      </c>
      <c r="G45" s="162" t="s">
        <v>318</v>
      </c>
      <c r="H45" s="162">
        <v>36</v>
      </c>
      <c r="I45" s="162">
        <v>3600</v>
      </c>
      <c r="J45" s="130">
        <f t="shared" si="2"/>
        <v>540</v>
      </c>
    </row>
    <row r="46" spans="5:10" ht="24.75" customHeight="1">
      <c r="E46" s="162">
        <v>5</v>
      </c>
      <c r="F46" s="162" t="s">
        <v>319</v>
      </c>
      <c r="G46" s="162" t="s">
        <v>318</v>
      </c>
      <c r="H46" s="162">
        <v>135</v>
      </c>
      <c r="I46" s="162">
        <v>1350</v>
      </c>
      <c r="J46" s="130">
        <f t="shared" si="2"/>
        <v>202.5</v>
      </c>
    </row>
    <row r="47" spans="5:10" ht="24.75" customHeight="1">
      <c r="E47" s="162">
        <v>6</v>
      </c>
      <c r="F47" s="162" t="s">
        <v>320</v>
      </c>
      <c r="G47" s="162" t="s">
        <v>318</v>
      </c>
      <c r="H47" s="162">
        <v>30</v>
      </c>
      <c r="I47" s="162">
        <v>3000</v>
      </c>
      <c r="J47" s="130">
        <f t="shared" si="2"/>
        <v>450</v>
      </c>
    </row>
    <row r="48" spans="5:10" ht="24.75" customHeight="1">
      <c r="E48" s="162">
        <v>7</v>
      </c>
      <c r="F48" s="162" t="s">
        <v>9</v>
      </c>
      <c r="G48" s="162" t="s">
        <v>318</v>
      </c>
      <c r="H48" s="162">
        <v>60</v>
      </c>
      <c r="I48" s="162">
        <v>600</v>
      </c>
      <c r="J48" s="130">
        <f t="shared" si="2"/>
        <v>90</v>
      </c>
    </row>
    <row r="49" spans="5:10" ht="24.75" customHeight="1">
      <c r="E49" s="162">
        <v>8</v>
      </c>
      <c r="F49" s="162" t="s">
        <v>321</v>
      </c>
      <c r="G49" s="162" t="s">
        <v>318</v>
      </c>
      <c r="H49" s="162">
        <v>120</v>
      </c>
      <c r="I49" s="162">
        <v>1200</v>
      </c>
      <c r="J49" s="130">
        <f t="shared" si="2"/>
        <v>180</v>
      </c>
    </row>
    <row r="50" spans="5:10" ht="24.75" customHeight="1">
      <c r="E50" s="162">
        <v>9</v>
      </c>
      <c r="F50" s="162" t="s">
        <v>322</v>
      </c>
      <c r="G50" s="162" t="s">
        <v>318</v>
      </c>
      <c r="H50" s="162">
        <v>30</v>
      </c>
      <c r="I50" s="162">
        <v>1500</v>
      </c>
      <c r="J50" s="130">
        <f t="shared" si="2"/>
        <v>225</v>
      </c>
    </row>
    <row r="51" spans="5:10" ht="24.75" customHeight="1">
      <c r="E51" s="162">
        <v>10</v>
      </c>
      <c r="F51" s="162" t="s">
        <v>16</v>
      </c>
      <c r="G51" s="162" t="s">
        <v>323</v>
      </c>
      <c r="H51" s="162">
        <v>60</v>
      </c>
      <c r="I51" s="162">
        <v>3000</v>
      </c>
      <c r="J51" s="130">
        <f t="shared" si="2"/>
        <v>450</v>
      </c>
    </row>
    <row r="52" spans="5:10" ht="24.75" customHeight="1">
      <c r="E52" s="162">
        <v>11</v>
      </c>
      <c r="F52" s="162" t="s">
        <v>324</v>
      </c>
      <c r="G52" s="162" t="s">
        <v>323</v>
      </c>
      <c r="H52" s="162">
        <v>43</v>
      </c>
      <c r="I52" s="162">
        <v>1070</v>
      </c>
      <c r="J52" s="130">
        <f t="shared" si="2"/>
        <v>160.5</v>
      </c>
    </row>
    <row r="53" spans="5:10" ht="24.75" customHeight="1">
      <c r="E53" s="162">
        <v>12</v>
      </c>
      <c r="F53" s="162" t="s">
        <v>325</v>
      </c>
      <c r="G53" s="162" t="s">
        <v>323</v>
      </c>
      <c r="H53" s="162">
        <v>110</v>
      </c>
      <c r="I53" s="162">
        <v>2700</v>
      </c>
      <c r="J53" s="130">
        <f t="shared" si="2"/>
        <v>405</v>
      </c>
    </row>
    <row r="54" spans="5:10" ht="24.75" customHeight="1">
      <c r="E54" s="162">
        <v>13</v>
      </c>
      <c r="F54" s="162" t="s">
        <v>326</v>
      </c>
      <c r="G54" s="162" t="s">
        <v>323</v>
      </c>
      <c r="H54" s="162">
        <v>40</v>
      </c>
      <c r="I54" s="162">
        <v>500</v>
      </c>
      <c r="J54" s="130">
        <f t="shared" si="2"/>
        <v>75</v>
      </c>
    </row>
    <row r="55" spans="5:10" ht="24.75" customHeight="1">
      <c r="E55" s="162">
        <v>14</v>
      </c>
      <c r="F55" s="162" t="s">
        <v>327</v>
      </c>
      <c r="G55" s="162" t="s">
        <v>323</v>
      </c>
      <c r="H55" s="162">
        <v>40</v>
      </c>
      <c r="I55" s="162">
        <v>200</v>
      </c>
      <c r="J55" s="130">
        <f t="shared" si="2"/>
        <v>30</v>
      </c>
    </row>
    <row r="56" spans="5:10" ht="24.75" customHeight="1">
      <c r="E56" s="162">
        <v>15</v>
      </c>
      <c r="F56" s="162" t="s">
        <v>328</v>
      </c>
      <c r="G56" s="162" t="s">
        <v>323</v>
      </c>
      <c r="H56" s="162">
        <v>70</v>
      </c>
      <c r="I56" s="162">
        <v>200</v>
      </c>
      <c r="J56" s="130">
        <f t="shared" si="2"/>
        <v>30</v>
      </c>
    </row>
    <row r="57" spans="5:10" ht="24.75" customHeight="1">
      <c r="E57" s="162">
        <v>16</v>
      </c>
      <c r="F57" s="162" t="s">
        <v>20</v>
      </c>
      <c r="G57" s="162" t="s">
        <v>323</v>
      </c>
      <c r="H57" s="162">
        <v>40</v>
      </c>
      <c r="I57" s="162">
        <v>400</v>
      </c>
      <c r="J57" s="130">
        <f t="shared" si="2"/>
        <v>60</v>
      </c>
    </row>
    <row r="58" spans="5:10" ht="24.75" customHeight="1">
      <c r="E58" s="162">
        <v>17</v>
      </c>
      <c r="F58" s="162" t="s">
        <v>8</v>
      </c>
      <c r="G58" s="162" t="s">
        <v>329</v>
      </c>
      <c r="H58" s="162">
        <v>70</v>
      </c>
      <c r="I58" s="162">
        <v>700</v>
      </c>
      <c r="J58" s="130">
        <f t="shared" si="2"/>
        <v>105</v>
      </c>
    </row>
    <row r="59" spans="5:10" ht="24.75" customHeight="1">
      <c r="E59" s="162">
        <v>18</v>
      </c>
      <c r="F59" s="162" t="s">
        <v>13</v>
      </c>
      <c r="G59" s="162" t="s">
        <v>329</v>
      </c>
      <c r="H59" s="162">
        <v>20</v>
      </c>
      <c r="I59" s="162">
        <v>300</v>
      </c>
      <c r="J59" s="130">
        <f t="shared" si="2"/>
        <v>45</v>
      </c>
    </row>
    <row r="60" spans="4:10" ht="24.75" customHeight="1">
      <c r="D60" s="41"/>
      <c r="E60" s="162">
        <v>19</v>
      </c>
      <c r="F60" s="162" t="s">
        <v>330</v>
      </c>
      <c r="G60" s="162" t="s">
        <v>329</v>
      </c>
      <c r="H60" s="162">
        <v>11</v>
      </c>
      <c r="I60" s="162">
        <v>75</v>
      </c>
      <c r="J60" s="130">
        <f t="shared" si="2"/>
        <v>11.25</v>
      </c>
    </row>
    <row r="61" spans="5:10" ht="24.75" customHeight="1">
      <c r="E61" s="162">
        <v>20</v>
      </c>
      <c r="F61" s="162" t="s">
        <v>331</v>
      </c>
      <c r="G61" s="162" t="s">
        <v>329</v>
      </c>
      <c r="H61" s="162">
        <v>24</v>
      </c>
      <c r="I61" s="162">
        <v>50</v>
      </c>
      <c r="J61" s="130">
        <f t="shared" si="2"/>
        <v>7.5</v>
      </c>
    </row>
    <row r="62" spans="5:10" ht="24.75" customHeight="1">
      <c r="E62" s="162">
        <v>21</v>
      </c>
      <c r="F62" s="162" t="s">
        <v>9</v>
      </c>
      <c r="G62" s="162" t="s">
        <v>329</v>
      </c>
      <c r="H62" s="162">
        <v>125</v>
      </c>
      <c r="I62" s="162">
        <v>3000</v>
      </c>
      <c r="J62" s="130">
        <f t="shared" si="2"/>
        <v>450</v>
      </c>
    </row>
    <row r="63" spans="5:10" ht="24.75" customHeight="1">
      <c r="E63" s="162">
        <v>22</v>
      </c>
      <c r="F63" s="162" t="s">
        <v>8</v>
      </c>
      <c r="G63" s="162" t="s">
        <v>332</v>
      </c>
      <c r="H63" s="162">
        <v>100</v>
      </c>
      <c r="I63" s="162">
        <v>2250</v>
      </c>
      <c r="J63" s="130">
        <f t="shared" si="2"/>
        <v>337.5</v>
      </c>
    </row>
    <row r="64" spans="5:10" ht="24.75" customHeight="1">
      <c r="E64" s="162">
        <v>23</v>
      </c>
      <c r="F64" s="162" t="s">
        <v>9</v>
      </c>
      <c r="G64" s="162" t="s">
        <v>332</v>
      </c>
      <c r="H64" s="162">
        <v>85</v>
      </c>
      <c r="I64" s="162">
        <v>800</v>
      </c>
      <c r="J64" s="130">
        <f t="shared" si="2"/>
        <v>120</v>
      </c>
    </row>
    <row r="65" spans="5:10" ht="24.75" customHeight="1">
      <c r="E65" s="162">
        <v>24</v>
      </c>
      <c r="F65" s="162" t="s">
        <v>12</v>
      </c>
      <c r="G65" s="162" t="s">
        <v>333</v>
      </c>
      <c r="H65" s="162">
        <v>74</v>
      </c>
      <c r="I65" s="162">
        <v>750</v>
      </c>
      <c r="J65" s="130">
        <f t="shared" si="2"/>
        <v>112.5</v>
      </c>
    </row>
    <row r="66" spans="5:10" ht="24.75" customHeight="1">
      <c r="E66" s="162">
        <v>25</v>
      </c>
      <c r="F66" s="162" t="s">
        <v>15</v>
      </c>
      <c r="G66" s="162" t="s">
        <v>334</v>
      </c>
      <c r="H66" s="162">
        <v>85</v>
      </c>
      <c r="I66" s="162"/>
      <c r="J66" s="130">
        <f t="shared" si="2"/>
        <v>0</v>
      </c>
    </row>
    <row r="67" spans="5:10" ht="24.75" customHeight="1">
      <c r="E67" s="162">
        <v>26</v>
      </c>
      <c r="F67" s="162" t="s">
        <v>19</v>
      </c>
      <c r="G67" s="162" t="s">
        <v>334</v>
      </c>
      <c r="H67" s="162">
        <v>140</v>
      </c>
      <c r="I67" s="162"/>
      <c r="J67" s="130">
        <f t="shared" si="2"/>
        <v>0</v>
      </c>
    </row>
    <row r="68" spans="5:10" ht="24.75" customHeight="1">
      <c r="E68" s="237" t="s">
        <v>22</v>
      </c>
      <c r="F68" s="237"/>
      <c r="G68" s="237"/>
      <c r="H68" s="163">
        <f>SUM(H42:H67)</f>
        <v>1848</v>
      </c>
      <c r="I68" s="163">
        <f>SUM(I42:I67)</f>
        <v>29415</v>
      </c>
      <c r="J68" s="3">
        <f>SUM(J42:J67)</f>
        <v>4412.25</v>
      </c>
    </row>
    <row r="69" spans="5:10" ht="93" customHeight="1">
      <c r="E69" s="119"/>
      <c r="F69" s="119"/>
      <c r="G69" s="119"/>
      <c r="H69" s="164">
        <v>58</v>
      </c>
      <c r="I69" s="119"/>
      <c r="J69" s="119"/>
    </row>
  </sheetData>
  <mergeCells count="4">
    <mergeCell ref="A2:D2"/>
    <mergeCell ref="A20:D20"/>
    <mergeCell ref="E39:J39"/>
    <mergeCell ref="E68:G68"/>
  </mergeCells>
  <printOptions/>
  <pageMargins left="0.75" right="0.75" top="0.59" bottom="0.67" header="0.5" footer="0.5"/>
  <pageSetup horizontalDpi="120" verticalDpi="120" orientation="portrait" paperSize="9" scale="86" r:id="rId1"/>
  <rowBreaks count="2" manualBreakCount="2">
    <brk id="18" max="255" man="1"/>
    <brk id="36" max="255" man="1"/>
  </rowBreaks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5" sqref="C5"/>
    </sheetView>
  </sheetViews>
  <sheetFormatPr defaultColWidth="9.140625" defaultRowHeight="12.75"/>
  <cols>
    <col min="1" max="1" width="6.00390625" style="0" customWidth="1"/>
    <col min="2" max="2" width="18.421875" style="0" customWidth="1"/>
    <col min="3" max="3" width="6.8515625" style="0" customWidth="1"/>
    <col min="5" max="5" width="11.00390625" style="0" customWidth="1"/>
    <col min="6" max="6" width="10.8515625" style="0" customWidth="1"/>
    <col min="8" max="8" width="9.8515625" style="0" customWidth="1"/>
  </cols>
  <sheetData>
    <row r="1" spans="1:8" ht="18">
      <c r="A1" s="200" t="s">
        <v>235</v>
      </c>
      <c r="B1" s="200"/>
      <c r="C1" s="200"/>
      <c r="D1" s="200"/>
      <c r="E1" s="200"/>
      <c r="F1" s="200"/>
      <c r="G1" s="200"/>
      <c r="H1" s="200"/>
    </row>
    <row r="2" spans="1:8" ht="19.5" customHeight="1">
      <c r="A2" s="205" t="s">
        <v>353</v>
      </c>
      <c r="B2" s="205"/>
      <c r="C2" s="205"/>
      <c r="D2" s="205"/>
      <c r="E2" s="205"/>
      <c r="F2" s="205"/>
      <c r="G2" s="205"/>
      <c r="H2" s="205"/>
    </row>
    <row r="3" ht="12.75">
      <c r="H3" t="s">
        <v>31</v>
      </c>
    </row>
    <row r="4" spans="1:8" ht="12.75">
      <c r="A4" s="214" t="s">
        <v>0</v>
      </c>
      <c r="B4" s="214" t="s">
        <v>1</v>
      </c>
      <c r="C4" s="238" t="s">
        <v>92</v>
      </c>
      <c r="D4" s="239"/>
      <c r="E4" s="208" t="s">
        <v>94</v>
      </c>
      <c r="F4" s="208" t="s">
        <v>95</v>
      </c>
      <c r="G4" s="208" t="s">
        <v>96</v>
      </c>
      <c r="H4" s="208" t="s">
        <v>22</v>
      </c>
    </row>
    <row r="5" spans="1:8" ht="12.75">
      <c r="A5" s="214"/>
      <c r="B5" s="214"/>
      <c r="C5" s="26" t="s">
        <v>93</v>
      </c>
      <c r="D5" s="3" t="s">
        <v>28</v>
      </c>
      <c r="E5" s="208"/>
      <c r="F5" s="208"/>
      <c r="G5" s="208"/>
      <c r="H5" s="208"/>
    </row>
    <row r="6" spans="1:8" ht="19.5" customHeight="1">
      <c r="A6" s="29">
        <v>1</v>
      </c>
      <c r="B6" s="30" t="s">
        <v>18</v>
      </c>
      <c r="C6" s="2">
        <v>0</v>
      </c>
      <c r="D6" s="6">
        <v>0</v>
      </c>
      <c r="E6" s="6">
        <v>10</v>
      </c>
      <c r="F6" s="2"/>
      <c r="G6" s="2"/>
      <c r="H6" s="6">
        <f>SUM(D6:G6)</f>
        <v>10</v>
      </c>
    </row>
    <row r="7" spans="1:8" ht="19.5" customHeight="1">
      <c r="A7" s="2">
        <v>2</v>
      </c>
      <c r="B7" s="2" t="s">
        <v>19</v>
      </c>
      <c r="C7" s="2">
        <v>223</v>
      </c>
      <c r="D7" s="6">
        <v>45.4</v>
      </c>
      <c r="E7" s="6">
        <v>18</v>
      </c>
      <c r="F7" s="2"/>
      <c r="G7" s="2"/>
      <c r="H7" s="6">
        <f aca="true" t="shared" si="0" ref="H7:H25">SUM(D7:G7)</f>
        <v>63.4</v>
      </c>
    </row>
    <row r="8" spans="1:8" ht="19.5" customHeight="1">
      <c r="A8" s="29">
        <v>3</v>
      </c>
      <c r="B8" s="2" t="s">
        <v>11</v>
      </c>
      <c r="C8" s="2">
        <v>125</v>
      </c>
      <c r="D8" s="6">
        <v>20.9</v>
      </c>
      <c r="E8" s="6">
        <v>25</v>
      </c>
      <c r="F8" s="2"/>
      <c r="G8" s="2"/>
      <c r="H8" s="6">
        <f t="shared" si="0"/>
        <v>45.9</v>
      </c>
    </row>
    <row r="9" spans="1:8" ht="19.5" customHeight="1">
      <c r="A9" s="2">
        <v>4</v>
      </c>
      <c r="B9" s="2" t="s">
        <v>30</v>
      </c>
      <c r="C9" s="2">
        <v>113</v>
      </c>
      <c r="D9" s="6">
        <v>28.25</v>
      </c>
      <c r="E9" s="6">
        <v>30</v>
      </c>
      <c r="F9" s="6">
        <v>20</v>
      </c>
      <c r="G9" s="2"/>
      <c r="H9" s="6">
        <f t="shared" si="0"/>
        <v>78.25</v>
      </c>
    </row>
    <row r="10" spans="1:8" ht="19.5" customHeight="1">
      <c r="A10" s="29">
        <v>5</v>
      </c>
      <c r="B10" s="2" t="s">
        <v>10</v>
      </c>
      <c r="C10" s="2">
        <v>163</v>
      </c>
      <c r="D10" s="6">
        <v>40.75</v>
      </c>
      <c r="E10" s="6">
        <v>30</v>
      </c>
      <c r="F10" s="6"/>
      <c r="G10" s="2"/>
      <c r="H10" s="6">
        <f t="shared" si="0"/>
        <v>70.75</v>
      </c>
    </row>
    <row r="11" spans="1:8" ht="19.5" customHeight="1">
      <c r="A11" s="2">
        <v>6</v>
      </c>
      <c r="B11" s="2" t="s">
        <v>17</v>
      </c>
      <c r="C11" s="2">
        <v>685</v>
      </c>
      <c r="D11" s="6">
        <v>126.4</v>
      </c>
      <c r="E11" s="6">
        <v>20</v>
      </c>
      <c r="F11" s="6">
        <v>64</v>
      </c>
      <c r="G11" s="6">
        <v>44</v>
      </c>
      <c r="H11" s="6">
        <f t="shared" si="0"/>
        <v>254.4</v>
      </c>
    </row>
    <row r="12" spans="1:8" ht="19.5" customHeight="1">
      <c r="A12" s="29">
        <v>7</v>
      </c>
      <c r="B12" s="2" t="s">
        <v>9</v>
      </c>
      <c r="C12" s="2">
        <v>842</v>
      </c>
      <c r="D12" s="6">
        <v>196.7</v>
      </c>
      <c r="E12" s="6">
        <v>510</v>
      </c>
      <c r="F12" s="6">
        <v>90</v>
      </c>
      <c r="G12" s="6"/>
      <c r="H12" s="6">
        <f t="shared" si="0"/>
        <v>796.7</v>
      </c>
    </row>
    <row r="13" spans="1:8" ht="19.5" customHeight="1">
      <c r="A13" s="2">
        <v>8</v>
      </c>
      <c r="B13" s="2" t="s">
        <v>21</v>
      </c>
      <c r="C13" s="2">
        <v>0</v>
      </c>
      <c r="D13" s="6">
        <v>0</v>
      </c>
      <c r="E13" s="6">
        <v>3</v>
      </c>
      <c r="F13" s="6"/>
      <c r="G13" s="6"/>
      <c r="H13" s="6">
        <f t="shared" si="0"/>
        <v>3</v>
      </c>
    </row>
    <row r="14" spans="1:8" ht="19.5" customHeight="1">
      <c r="A14" s="29">
        <v>9</v>
      </c>
      <c r="B14" s="2" t="s">
        <v>20</v>
      </c>
      <c r="C14" s="2">
        <v>77</v>
      </c>
      <c r="D14" s="6">
        <v>12.35</v>
      </c>
      <c r="E14" s="6">
        <v>10</v>
      </c>
      <c r="F14" s="6"/>
      <c r="G14" s="6"/>
      <c r="H14" s="6">
        <f t="shared" si="0"/>
        <v>22.35</v>
      </c>
    </row>
    <row r="15" spans="1:8" ht="19.5" customHeight="1">
      <c r="A15" s="2">
        <v>10</v>
      </c>
      <c r="B15" s="2" t="s">
        <v>97</v>
      </c>
      <c r="C15" s="2">
        <v>0</v>
      </c>
      <c r="D15" s="6">
        <v>0</v>
      </c>
      <c r="E15" s="6">
        <v>40</v>
      </c>
      <c r="F15" s="6"/>
      <c r="G15" s="6"/>
      <c r="H15" s="6">
        <f t="shared" si="0"/>
        <v>40</v>
      </c>
    </row>
    <row r="16" spans="1:8" ht="19.5" customHeight="1">
      <c r="A16" s="29">
        <v>11</v>
      </c>
      <c r="B16" s="2" t="s">
        <v>13</v>
      </c>
      <c r="C16" s="2">
        <v>389</v>
      </c>
      <c r="D16" s="6">
        <v>73.1</v>
      </c>
      <c r="E16" s="6">
        <v>30</v>
      </c>
      <c r="F16" s="6"/>
      <c r="G16" s="6"/>
      <c r="H16" s="6">
        <f t="shared" si="0"/>
        <v>103.1</v>
      </c>
    </row>
    <row r="17" spans="1:8" ht="19.5" customHeight="1">
      <c r="A17" s="2">
        <v>12</v>
      </c>
      <c r="B17" s="2" t="s">
        <v>8</v>
      </c>
      <c r="C17" s="2">
        <v>1378</v>
      </c>
      <c r="D17" s="6">
        <v>289.3</v>
      </c>
      <c r="E17" s="6">
        <v>60</v>
      </c>
      <c r="F17" s="6">
        <v>30</v>
      </c>
      <c r="G17" s="6">
        <v>10</v>
      </c>
      <c r="H17" s="6">
        <f t="shared" si="0"/>
        <v>389.3</v>
      </c>
    </row>
    <row r="18" spans="1:8" ht="19.5" customHeight="1">
      <c r="A18" s="29">
        <v>13</v>
      </c>
      <c r="B18" s="2" t="s">
        <v>7</v>
      </c>
      <c r="C18" s="2">
        <v>281</v>
      </c>
      <c r="D18" s="6">
        <v>42.65</v>
      </c>
      <c r="E18" s="6">
        <v>30</v>
      </c>
      <c r="F18" s="6">
        <v>20</v>
      </c>
      <c r="G18" s="6">
        <v>50</v>
      </c>
      <c r="H18" s="6">
        <f t="shared" si="0"/>
        <v>142.65</v>
      </c>
    </row>
    <row r="19" spans="1:8" ht="19.5" customHeight="1">
      <c r="A19" s="2">
        <v>14</v>
      </c>
      <c r="B19" s="2" t="s">
        <v>98</v>
      </c>
      <c r="C19" s="2">
        <v>0</v>
      </c>
      <c r="D19" s="6">
        <v>0</v>
      </c>
      <c r="E19" s="6">
        <v>15</v>
      </c>
      <c r="F19" s="6"/>
      <c r="G19" s="6"/>
      <c r="H19" s="6">
        <f t="shared" si="0"/>
        <v>15</v>
      </c>
    </row>
    <row r="20" spans="1:8" ht="19.5" customHeight="1">
      <c r="A20" s="29">
        <v>15</v>
      </c>
      <c r="B20" s="2" t="s">
        <v>12</v>
      </c>
      <c r="C20" s="2">
        <v>60</v>
      </c>
      <c r="D20" s="6">
        <v>1.2</v>
      </c>
      <c r="E20" s="6">
        <v>18</v>
      </c>
      <c r="F20" s="6"/>
      <c r="G20" s="6"/>
      <c r="H20" s="6">
        <f t="shared" si="0"/>
        <v>19.2</v>
      </c>
    </row>
    <row r="21" spans="1:8" ht="19.5" customHeight="1">
      <c r="A21" s="2">
        <v>16</v>
      </c>
      <c r="B21" s="2" t="s">
        <v>15</v>
      </c>
      <c r="C21" s="2">
        <v>558</v>
      </c>
      <c r="D21" s="6">
        <v>98.1</v>
      </c>
      <c r="E21" s="6">
        <v>45</v>
      </c>
      <c r="F21" s="6"/>
      <c r="G21" s="6"/>
      <c r="H21" s="6">
        <f t="shared" si="0"/>
        <v>143.1</v>
      </c>
    </row>
    <row r="22" spans="1:8" ht="19.5" customHeight="1">
      <c r="A22" s="29">
        <v>17</v>
      </c>
      <c r="B22" s="2" t="s">
        <v>16</v>
      </c>
      <c r="C22" s="31">
        <v>1420</v>
      </c>
      <c r="D22" s="33">
        <v>278.64</v>
      </c>
      <c r="E22" s="33">
        <v>20</v>
      </c>
      <c r="F22" s="33">
        <v>10</v>
      </c>
      <c r="G22" s="6"/>
      <c r="H22" s="6">
        <f t="shared" si="0"/>
        <v>308.64</v>
      </c>
    </row>
    <row r="23" spans="1:8" ht="19.5" customHeight="1">
      <c r="A23" s="2">
        <v>18</v>
      </c>
      <c r="B23" s="2" t="s">
        <v>14</v>
      </c>
      <c r="C23" s="31">
        <v>1568</v>
      </c>
      <c r="D23" s="33">
        <v>350.6</v>
      </c>
      <c r="E23" s="33">
        <v>30</v>
      </c>
      <c r="F23" s="33">
        <v>10</v>
      </c>
      <c r="G23" s="33">
        <v>20</v>
      </c>
      <c r="H23" s="6">
        <f t="shared" si="0"/>
        <v>410.6</v>
      </c>
    </row>
    <row r="24" spans="1:8" ht="19.5" customHeight="1">
      <c r="A24" s="29">
        <v>19</v>
      </c>
      <c r="B24" s="2" t="s">
        <v>99</v>
      </c>
      <c r="C24" s="31">
        <v>0</v>
      </c>
      <c r="D24" s="33">
        <v>0</v>
      </c>
      <c r="E24" s="33">
        <v>30</v>
      </c>
      <c r="F24" s="6"/>
      <c r="G24" s="6"/>
      <c r="H24" s="6">
        <f t="shared" si="0"/>
        <v>30</v>
      </c>
    </row>
    <row r="25" spans="1:8" ht="19.5" customHeight="1">
      <c r="A25" s="29">
        <v>20</v>
      </c>
      <c r="B25" s="2" t="s">
        <v>100</v>
      </c>
      <c r="C25" s="31"/>
      <c r="D25" s="33"/>
      <c r="E25" s="6">
        <v>20</v>
      </c>
      <c r="F25" s="6"/>
      <c r="G25" s="6"/>
      <c r="H25" s="6">
        <f t="shared" si="0"/>
        <v>20</v>
      </c>
    </row>
    <row r="26" spans="1:8" ht="19.5" customHeight="1">
      <c r="A26" s="2"/>
      <c r="B26" s="32" t="s">
        <v>22</v>
      </c>
      <c r="C26" s="3">
        <f>SUM(C6:C24)</f>
        <v>7882</v>
      </c>
      <c r="D26" s="3">
        <f>SUM(D6:D24)</f>
        <v>1604.3400000000001</v>
      </c>
      <c r="E26" s="7">
        <f>SUM(E6:E25)</f>
        <v>994</v>
      </c>
      <c r="F26" s="7">
        <f>SUM(F6:F24)</f>
        <v>244</v>
      </c>
      <c r="G26" s="7">
        <f>SUM(G6:G24)</f>
        <v>124</v>
      </c>
      <c r="H26" s="7">
        <f>SUM(H6:H24)</f>
        <v>2946.3399999999997</v>
      </c>
    </row>
  </sheetData>
  <mergeCells count="9">
    <mergeCell ref="A1:H1"/>
    <mergeCell ref="A2:H2"/>
    <mergeCell ref="B4:B5"/>
    <mergeCell ref="A4:A5"/>
    <mergeCell ref="C4:D4"/>
    <mergeCell ref="E4:E5"/>
    <mergeCell ref="F4:F5"/>
    <mergeCell ref="G4:G5"/>
    <mergeCell ref="H4:H5"/>
  </mergeCells>
  <printOptions/>
  <pageMargins left="0.99" right="0.75" top="1" bottom="1" header="0.5" footer="0.5"/>
  <pageSetup horizontalDpi="600" verticalDpi="600" orientation="portrait" paperSize="9" r:id="rId1"/>
  <headerFooter alignWithMargins="0">
    <oddFooter>&amp;C60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6" sqref="A6:IV21"/>
    </sheetView>
  </sheetViews>
  <sheetFormatPr defaultColWidth="9.140625" defaultRowHeight="12.75"/>
  <cols>
    <col min="1" max="1" width="5.28125" style="0" customWidth="1"/>
    <col min="2" max="2" width="18.421875" style="0" customWidth="1"/>
    <col min="5" max="5" width="10.00390625" style="0" customWidth="1"/>
    <col min="6" max="6" width="10.8515625" style="0" customWidth="1"/>
  </cols>
  <sheetData>
    <row r="1" spans="1:7" ht="18">
      <c r="A1" s="200" t="s">
        <v>247</v>
      </c>
      <c r="B1" s="200"/>
      <c r="C1" s="200"/>
      <c r="D1" s="200"/>
      <c r="E1" s="200"/>
      <c r="F1" s="200"/>
      <c r="G1" s="200"/>
    </row>
    <row r="2" spans="1:7" ht="22.5" customHeight="1">
      <c r="A2" s="213" t="s">
        <v>354</v>
      </c>
      <c r="B2" s="213"/>
      <c r="C2" s="213"/>
      <c r="D2" s="213"/>
      <c r="E2" s="213"/>
      <c r="F2" s="213"/>
      <c r="G2" s="213"/>
    </row>
    <row r="3" ht="18" customHeight="1"/>
    <row r="4" spans="1:7" ht="12.75">
      <c r="A4" s="206" t="s">
        <v>0</v>
      </c>
      <c r="B4" s="206" t="s">
        <v>1</v>
      </c>
      <c r="C4" s="3" t="s">
        <v>89</v>
      </c>
      <c r="D4" s="3"/>
      <c r="E4" s="238" t="s">
        <v>90</v>
      </c>
      <c r="F4" s="239"/>
      <c r="G4" s="201" t="s">
        <v>91</v>
      </c>
    </row>
    <row r="5" spans="1:7" ht="12.75">
      <c r="A5" s="207"/>
      <c r="B5" s="207"/>
      <c r="C5" s="3" t="s">
        <v>32</v>
      </c>
      <c r="D5" s="3" t="s">
        <v>28</v>
      </c>
      <c r="E5" s="3" t="s">
        <v>32</v>
      </c>
      <c r="F5" s="3" t="s">
        <v>28</v>
      </c>
      <c r="G5" s="202"/>
    </row>
    <row r="6" spans="1:7" ht="25.5" customHeight="1">
      <c r="A6" s="26">
        <v>1</v>
      </c>
      <c r="B6" s="27" t="s">
        <v>200</v>
      </c>
      <c r="C6" s="2">
        <v>100</v>
      </c>
      <c r="D6" s="6">
        <v>2.6</v>
      </c>
      <c r="E6" s="2">
        <v>26</v>
      </c>
      <c r="F6" s="6">
        <v>1.5</v>
      </c>
      <c r="G6" s="6">
        <f>F6+D6</f>
        <v>4.1</v>
      </c>
    </row>
    <row r="7" spans="1:7" ht="25.5" customHeight="1">
      <c r="A7" s="26">
        <v>2</v>
      </c>
      <c r="B7" s="27" t="s">
        <v>69</v>
      </c>
      <c r="C7" s="2">
        <v>178</v>
      </c>
      <c r="D7" s="6">
        <v>2.14</v>
      </c>
      <c r="E7" s="2">
        <v>36</v>
      </c>
      <c r="F7" s="6">
        <v>2.6</v>
      </c>
      <c r="G7" s="6">
        <f aca="true" t="shared" si="0" ref="G7:G12">F7+D7</f>
        <v>4.74</v>
      </c>
    </row>
    <row r="8" spans="1:7" ht="25.5" customHeight="1">
      <c r="A8" s="26">
        <v>3</v>
      </c>
      <c r="B8" s="27" t="s">
        <v>70</v>
      </c>
      <c r="C8" s="2"/>
      <c r="D8" s="6"/>
      <c r="E8" s="2"/>
      <c r="F8" s="6"/>
      <c r="G8" s="6">
        <f t="shared" si="0"/>
        <v>0</v>
      </c>
    </row>
    <row r="9" spans="1:7" ht="25.5" customHeight="1">
      <c r="A9" s="26">
        <v>4</v>
      </c>
      <c r="B9" s="27" t="s">
        <v>71</v>
      </c>
      <c r="C9" s="2"/>
      <c r="D9" s="6"/>
      <c r="E9" s="2"/>
      <c r="F9" s="6"/>
      <c r="G9" s="6">
        <f t="shared" si="0"/>
        <v>0</v>
      </c>
    </row>
    <row r="10" spans="1:7" ht="25.5" customHeight="1">
      <c r="A10" s="26">
        <v>5</v>
      </c>
      <c r="B10" s="27" t="s">
        <v>72</v>
      </c>
      <c r="C10" s="2">
        <v>78</v>
      </c>
      <c r="D10" s="6">
        <v>2.96</v>
      </c>
      <c r="E10" s="2">
        <v>33</v>
      </c>
      <c r="F10" s="6">
        <v>4.3</v>
      </c>
      <c r="G10" s="6">
        <f t="shared" si="0"/>
        <v>7.26</v>
      </c>
    </row>
    <row r="11" spans="1:7" ht="25.5" customHeight="1">
      <c r="A11" s="26">
        <v>6</v>
      </c>
      <c r="B11" s="27" t="s">
        <v>73</v>
      </c>
      <c r="C11" s="2"/>
      <c r="D11" s="6"/>
      <c r="E11" s="2"/>
      <c r="F11" s="6"/>
      <c r="G11" s="6">
        <f t="shared" si="0"/>
        <v>0</v>
      </c>
    </row>
    <row r="12" spans="1:7" ht="25.5" customHeight="1">
      <c r="A12" s="26">
        <v>7</v>
      </c>
      <c r="B12" s="27" t="s">
        <v>200</v>
      </c>
      <c r="C12" s="2">
        <v>78.9230769230769</v>
      </c>
      <c r="D12" s="6">
        <v>3.00769230769231</v>
      </c>
      <c r="E12" s="2">
        <v>35.3846153846154</v>
      </c>
      <c r="F12" s="6">
        <v>5.03076923076923</v>
      </c>
      <c r="G12" s="6">
        <f t="shared" si="0"/>
        <v>8.03846153846154</v>
      </c>
    </row>
    <row r="13" spans="1:7" ht="25.5" customHeight="1">
      <c r="A13" s="26">
        <v>8</v>
      </c>
      <c r="B13" s="27" t="s">
        <v>69</v>
      </c>
      <c r="C13" s="2">
        <v>67</v>
      </c>
      <c r="D13" s="6">
        <v>3.14</v>
      </c>
      <c r="E13" s="2">
        <v>36.5</v>
      </c>
      <c r="F13" s="6">
        <v>5.7</v>
      </c>
      <c r="G13" s="6">
        <f aca="true" t="shared" si="1" ref="G13:G21">F13+D13</f>
        <v>8.84</v>
      </c>
    </row>
    <row r="14" spans="1:7" ht="25.5" customHeight="1">
      <c r="A14" s="26">
        <v>9</v>
      </c>
      <c r="B14" s="27" t="s">
        <v>70</v>
      </c>
      <c r="C14" s="2">
        <v>55.076923076923</v>
      </c>
      <c r="D14" s="6">
        <v>3.27230769230769</v>
      </c>
      <c r="E14" s="2">
        <v>37.6153846153846</v>
      </c>
      <c r="F14" s="6">
        <v>6.36923076923077</v>
      </c>
      <c r="G14" s="6">
        <f t="shared" si="1"/>
        <v>9.64153846153846</v>
      </c>
    </row>
    <row r="15" spans="1:7" ht="25.5" customHeight="1">
      <c r="A15" s="26">
        <v>10</v>
      </c>
      <c r="B15" s="27" t="s">
        <v>71</v>
      </c>
      <c r="C15" s="2">
        <v>43.1538461538461</v>
      </c>
      <c r="D15" s="6">
        <v>3.40461538461539</v>
      </c>
      <c r="E15" s="2">
        <v>38.7307692307692</v>
      </c>
      <c r="F15" s="6">
        <v>7.03846153846154</v>
      </c>
      <c r="G15" s="6">
        <f t="shared" si="1"/>
        <v>10.44307692307693</v>
      </c>
    </row>
    <row r="16" spans="1:7" ht="25.5" customHeight="1">
      <c r="A16" s="26">
        <v>11</v>
      </c>
      <c r="B16" s="27" t="s">
        <v>72</v>
      </c>
      <c r="C16" s="2">
        <v>31.2307692307695</v>
      </c>
      <c r="D16" s="6">
        <v>3.53692307692308</v>
      </c>
      <c r="E16" s="2">
        <v>39.8461538461538</v>
      </c>
      <c r="F16" s="6">
        <v>7.7076923076923</v>
      </c>
      <c r="G16" s="6">
        <f t="shared" si="1"/>
        <v>11.24461538461538</v>
      </c>
    </row>
    <row r="17" spans="1:7" ht="25.5" customHeight="1">
      <c r="A17" s="26">
        <v>12</v>
      </c>
      <c r="B17" s="27" t="s">
        <v>73</v>
      </c>
      <c r="C17" s="2"/>
      <c r="D17" s="6"/>
      <c r="E17" s="2"/>
      <c r="F17" s="6"/>
      <c r="G17" s="6">
        <f t="shared" si="1"/>
        <v>0</v>
      </c>
    </row>
    <row r="18" spans="1:7" ht="25.5" customHeight="1">
      <c r="A18" s="26">
        <v>13</v>
      </c>
      <c r="B18" s="27" t="s">
        <v>200</v>
      </c>
      <c r="C18" s="2">
        <v>19.3076923076925</v>
      </c>
      <c r="D18" s="6">
        <v>3.66923076923077</v>
      </c>
      <c r="E18" s="2">
        <v>40.9615384615385</v>
      </c>
      <c r="F18" s="6">
        <v>8.37692307692307</v>
      </c>
      <c r="G18" s="6">
        <f t="shared" si="1"/>
        <v>12.04615384615384</v>
      </c>
    </row>
    <row r="19" spans="1:7" ht="25.5" customHeight="1">
      <c r="A19" s="26">
        <v>14</v>
      </c>
      <c r="B19" s="27" t="s">
        <v>69</v>
      </c>
      <c r="C19" s="2">
        <v>7.38461538461553</v>
      </c>
      <c r="D19" s="6">
        <v>3.80153846153846</v>
      </c>
      <c r="E19" s="2">
        <v>42.0769230769231</v>
      </c>
      <c r="F19" s="6">
        <v>9.04615384615384</v>
      </c>
      <c r="G19" s="6">
        <f t="shared" si="1"/>
        <v>12.8476923076923</v>
      </c>
    </row>
    <row r="20" spans="1:7" ht="25.5" customHeight="1">
      <c r="A20" s="26">
        <v>15</v>
      </c>
      <c r="B20" s="27" t="s">
        <v>70</v>
      </c>
      <c r="C20" s="2">
        <v>-4.53846153846149</v>
      </c>
      <c r="D20" s="6">
        <v>3.93384615384615</v>
      </c>
      <c r="E20" s="2">
        <v>43.1923076923077</v>
      </c>
      <c r="F20" s="6">
        <v>9.71538461538461</v>
      </c>
      <c r="G20" s="6">
        <f t="shared" si="1"/>
        <v>13.649230769230758</v>
      </c>
    </row>
    <row r="21" spans="1:7" ht="25.5" customHeight="1">
      <c r="A21" s="26">
        <v>16</v>
      </c>
      <c r="B21" s="27" t="s">
        <v>71</v>
      </c>
      <c r="C21" s="2">
        <v>-16.4615384615385</v>
      </c>
      <c r="D21" s="6">
        <v>4.06615384615385</v>
      </c>
      <c r="E21" s="2">
        <v>44.3076923076923</v>
      </c>
      <c r="F21" s="6">
        <v>10.3846153846154</v>
      </c>
      <c r="G21" s="6">
        <f t="shared" si="1"/>
        <v>14.45076923076925</v>
      </c>
    </row>
  </sheetData>
  <mergeCells count="6">
    <mergeCell ref="A1:G1"/>
    <mergeCell ref="A2:G2"/>
    <mergeCell ref="E4:F4"/>
    <mergeCell ref="G4:G5"/>
    <mergeCell ref="B4:B5"/>
    <mergeCell ref="A4:A5"/>
  </mergeCells>
  <printOptions/>
  <pageMargins left="1.41" right="0.75" top="1" bottom="1" header="0.5" footer="0.5"/>
  <pageSetup horizontalDpi="600" verticalDpi="600" orientation="portrait" r:id="rId1"/>
  <headerFooter alignWithMargins="0">
    <oddFooter>&amp;C61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="75" zoomScaleSheetLayoutView="75" workbookViewId="0" topLeftCell="D5">
      <selection activeCell="T8" sqref="T8:T21"/>
    </sheetView>
  </sheetViews>
  <sheetFormatPr defaultColWidth="9.140625" defaultRowHeight="12.75"/>
  <cols>
    <col min="1" max="1" width="6.8515625" style="0" customWidth="1"/>
    <col min="2" max="2" width="3.28125" style="119" customWidth="1"/>
    <col min="3" max="3" width="20.00390625" style="44" customWidth="1"/>
    <col min="4" max="4" width="8.28125" style="0" customWidth="1"/>
    <col min="5" max="5" width="14.140625" style="0" bestFit="1" customWidth="1"/>
    <col min="6" max="6" width="7.8515625" style="0" customWidth="1"/>
    <col min="7" max="7" width="12.7109375" style="0" bestFit="1" customWidth="1"/>
    <col min="8" max="8" width="7.8515625" style="0" customWidth="1"/>
    <col min="9" max="9" width="9.28125" style="0" customWidth="1"/>
    <col min="10" max="10" width="7.421875" style="0" bestFit="1" customWidth="1"/>
    <col min="11" max="11" width="12.7109375" style="0" bestFit="1" customWidth="1"/>
    <col min="12" max="12" width="7.00390625" style="0" customWidth="1"/>
    <col min="13" max="13" width="13.421875" style="0" bestFit="1" customWidth="1"/>
    <col min="14" max="14" width="7.7109375" style="0" customWidth="1"/>
    <col min="15" max="15" width="14.140625" style="0" bestFit="1" customWidth="1"/>
    <col min="16" max="16" width="8.28125" style="0" customWidth="1"/>
    <col min="17" max="19" width="8.421875" style="0" customWidth="1"/>
    <col min="20" max="20" width="8.8515625" style="0" customWidth="1"/>
    <col min="21" max="21" width="9.57421875" style="0" bestFit="1" customWidth="1"/>
  </cols>
  <sheetData>
    <row r="1" spans="2:21" ht="20.25">
      <c r="B1" s="240" t="s">
        <v>278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2:21" ht="26.25">
      <c r="B2" s="197" t="s">
        <v>355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3:19" ht="18">
      <c r="C3"/>
      <c r="Q3" s="120" t="s">
        <v>116</v>
      </c>
      <c r="R3" s="121"/>
      <c r="S3" s="121"/>
    </row>
    <row r="4" spans="2:21" s="4" customFormat="1" ht="12.75" customHeight="1">
      <c r="B4" s="208" t="s">
        <v>239</v>
      </c>
      <c r="C4" s="241" t="s">
        <v>1</v>
      </c>
      <c r="D4" s="198" t="s">
        <v>240</v>
      </c>
      <c r="E4" s="198"/>
      <c r="F4" s="198"/>
      <c r="G4" s="198"/>
      <c r="H4" s="198"/>
      <c r="I4" s="198"/>
      <c r="J4" s="198" t="s">
        <v>241</v>
      </c>
      <c r="K4" s="198"/>
      <c r="L4" s="198"/>
      <c r="M4" s="198"/>
      <c r="N4" s="198"/>
      <c r="O4" s="198"/>
      <c r="P4" s="198" t="s">
        <v>242</v>
      </c>
      <c r="Q4" s="198"/>
      <c r="R4" s="198" t="s">
        <v>243</v>
      </c>
      <c r="S4" s="198"/>
      <c r="T4" s="198" t="s">
        <v>244</v>
      </c>
      <c r="U4" s="198"/>
    </row>
    <row r="5" spans="2:21" s="4" customFormat="1" ht="12.75" customHeight="1">
      <c r="B5" s="208"/>
      <c r="C5" s="241"/>
      <c r="D5" s="198" t="s">
        <v>245</v>
      </c>
      <c r="E5" s="198"/>
      <c r="F5" s="198" t="s">
        <v>246</v>
      </c>
      <c r="G5" s="198"/>
      <c r="H5" s="198" t="s">
        <v>22</v>
      </c>
      <c r="I5" s="198"/>
      <c r="J5" s="198" t="s">
        <v>245</v>
      </c>
      <c r="K5" s="198"/>
      <c r="L5" s="198" t="s">
        <v>246</v>
      </c>
      <c r="M5" s="198"/>
      <c r="N5" s="198" t="s">
        <v>22</v>
      </c>
      <c r="O5" s="198"/>
      <c r="P5" s="198"/>
      <c r="Q5" s="198"/>
      <c r="R5" s="198"/>
      <c r="S5" s="198"/>
      <c r="T5" s="198"/>
      <c r="U5" s="198"/>
    </row>
    <row r="6" spans="2:21" s="4" customFormat="1" ht="25.5">
      <c r="B6" s="208"/>
      <c r="C6" s="241"/>
      <c r="D6" s="1" t="s">
        <v>3</v>
      </c>
      <c r="E6" s="1" t="s">
        <v>4</v>
      </c>
      <c r="F6" s="1" t="s">
        <v>3</v>
      </c>
      <c r="G6" s="1" t="s">
        <v>4</v>
      </c>
      <c r="H6" s="1" t="s">
        <v>3</v>
      </c>
      <c r="I6" s="1" t="s">
        <v>4</v>
      </c>
      <c r="J6" s="1" t="s">
        <v>3</v>
      </c>
      <c r="K6" s="1" t="s">
        <v>4</v>
      </c>
      <c r="L6" s="1" t="s">
        <v>3</v>
      </c>
      <c r="M6" s="1" t="s">
        <v>4</v>
      </c>
      <c r="N6" s="1" t="s">
        <v>3</v>
      </c>
      <c r="O6" s="1" t="s">
        <v>4</v>
      </c>
      <c r="P6" s="136" t="s">
        <v>3</v>
      </c>
      <c r="Q6" s="1" t="s">
        <v>4</v>
      </c>
      <c r="R6" s="136" t="s">
        <v>3</v>
      </c>
      <c r="S6" s="1" t="s">
        <v>4</v>
      </c>
      <c r="T6" s="136" t="s">
        <v>3</v>
      </c>
      <c r="U6" s="1" t="s">
        <v>4</v>
      </c>
    </row>
    <row r="7" spans="2:21" s="16" customFormat="1" ht="12.75" customHeight="1">
      <c r="B7" s="118">
        <v>1</v>
      </c>
      <c r="C7" s="122">
        <v>2</v>
      </c>
      <c r="D7" s="118">
        <v>3</v>
      </c>
      <c r="E7" s="118">
        <v>4</v>
      </c>
      <c r="F7" s="118">
        <v>5</v>
      </c>
      <c r="G7" s="118">
        <v>6</v>
      </c>
      <c r="H7" s="118">
        <v>7</v>
      </c>
      <c r="I7" s="118">
        <v>8</v>
      </c>
      <c r="J7" s="118">
        <v>9</v>
      </c>
      <c r="K7" s="118">
        <v>10</v>
      </c>
      <c r="L7" s="118">
        <v>11</v>
      </c>
      <c r="M7" s="118">
        <v>12</v>
      </c>
      <c r="N7" s="118">
        <v>13</v>
      </c>
      <c r="O7" s="118">
        <v>14</v>
      </c>
      <c r="P7" s="118">
        <v>15</v>
      </c>
      <c r="Q7" s="118">
        <v>16</v>
      </c>
      <c r="R7" s="118">
        <v>17</v>
      </c>
      <c r="S7" s="118">
        <v>18</v>
      </c>
      <c r="T7" s="118">
        <v>19</v>
      </c>
      <c r="U7" s="118">
        <v>20</v>
      </c>
    </row>
    <row r="8" spans="2:21" ht="28.5" customHeight="1">
      <c r="B8" s="26">
        <v>1</v>
      </c>
      <c r="C8" s="27" t="s">
        <v>200</v>
      </c>
      <c r="D8" s="2">
        <v>13449</v>
      </c>
      <c r="E8" s="6">
        <v>41960.88</v>
      </c>
      <c r="F8" s="2">
        <v>25552</v>
      </c>
      <c r="G8" s="6">
        <v>31940</v>
      </c>
      <c r="H8" s="2">
        <v>39001</v>
      </c>
      <c r="I8" s="6">
        <v>73900.88</v>
      </c>
      <c r="J8" s="2">
        <v>8742</v>
      </c>
      <c r="K8" s="6">
        <v>8567.16</v>
      </c>
      <c r="L8" s="2">
        <v>10086</v>
      </c>
      <c r="M8" s="6">
        <v>15028.14</v>
      </c>
      <c r="N8" s="2">
        <v>18828</v>
      </c>
      <c r="O8" s="6">
        <v>23595.3</v>
      </c>
      <c r="P8" s="39">
        <v>5379</v>
      </c>
      <c r="Q8" s="6">
        <v>2689.5</v>
      </c>
      <c r="R8" s="2">
        <v>4035</v>
      </c>
      <c r="S8" s="6">
        <v>403.5</v>
      </c>
      <c r="T8" s="39">
        <v>67242.5</v>
      </c>
      <c r="U8" s="6">
        <v>100589.18</v>
      </c>
    </row>
    <row r="9" spans="2:21" ht="28.5" customHeight="1">
      <c r="B9" s="26">
        <v>2</v>
      </c>
      <c r="C9" s="27" t="s">
        <v>69</v>
      </c>
      <c r="D9" s="2">
        <v>12641</v>
      </c>
      <c r="E9" s="6">
        <v>39439.92</v>
      </c>
      <c r="F9" s="2">
        <v>24019</v>
      </c>
      <c r="G9" s="6">
        <v>30023.75</v>
      </c>
      <c r="H9" s="2">
        <v>36660</v>
      </c>
      <c r="I9" s="6">
        <v>69463.67</v>
      </c>
      <c r="J9" s="2">
        <v>8217</v>
      </c>
      <c r="K9" s="6">
        <v>8052.66</v>
      </c>
      <c r="L9" s="2">
        <v>9481</v>
      </c>
      <c r="M9" s="6">
        <v>14126.69</v>
      </c>
      <c r="N9" s="2">
        <v>17698</v>
      </c>
      <c r="O9" s="6">
        <v>22179.35</v>
      </c>
      <c r="P9" s="39">
        <v>5057</v>
      </c>
      <c r="Q9" s="6">
        <v>2528.5</v>
      </c>
      <c r="R9" s="2">
        <v>3792</v>
      </c>
      <c r="S9" s="6">
        <v>379.2</v>
      </c>
      <c r="T9" s="39">
        <v>63207.3</v>
      </c>
      <c r="U9" s="6">
        <v>94550.72</v>
      </c>
    </row>
    <row r="10" spans="2:21" ht="28.5" customHeight="1">
      <c r="B10" s="26">
        <v>3</v>
      </c>
      <c r="C10" s="27" t="s">
        <v>70</v>
      </c>
      <c r="D10" s="2">
        <v>13976</v>
      </c>
      <c r="E10" s="6">
        <v>43605.12</v>
      </c>
      <c r="F10" s="2">
        <v>26553</v>
      </c>
      <c r="G10" s="6">
        <v>33191.25</v>
      </c>
      <c r="H10" s="2">
        <v>40529</v>
      </c>
      <c r="I10" s="6">
        <v>76796.37</v>
      </c>
      <c r="J10" s="2">
        <v>9084</v>
      </c>
      <c r="K10" s="6">
        <v>8902.32</v>
      </c>
      <c r="L10" s="2">
        <v>10482</v>
      </c>
      <c r="M10" s="6">
        <v>15618.18</v>
      </c>
      <c r="N10" s="2">
        <v>19566</v>
      </c>
      <c r="O10" s="6">
        <v>24520.5</v>
      </c>
      <c r="P10" s="39">
        <v>5590</v>
      </c>
      <c r="Q10" s="6">
        <v>2795</v>
      </c>
      <c r="R10" s="2">
        <v>4193</v>
      </c>
      <c r="S10" s="6">
        <v>419.3</v>
      </c>
      <c r="T10" s="39">
        <v>69877.6</v>
      </c>
      <c r="U10" s="6">
        <v>104531.17</v>
      </c>
    </row>
    <row r="11" spans="2:21" ht="28.5" customHeight="1">
      <c r="B11" s="26">
        <v>4</v>
      </c>
      <c r="C11" s="27" t="s">
        <v>71</v>
      </c>
      <c r="D11" s="2">
        <v>910</v>
      </c>
      <c r="E11" s="6">
        <v>2839.2</v>
      </c>
      <c r="F11" s="2">
        <v>1729</v>
      </c>
      <c r="G11" s="6">
        <v>2161.25</v>
      </c>
      <c r="H11" s="2">
        <v>2639</v>
      </c>
      <c r="I11" s="6">
        <v>5000.45</v>
      </c>
      <c r="J11" s="2">
        <v>592</v>
      </c>
      <c r="K11" s="6">
        <v>580.16</v>
      </c>
      <c r="L11" s="2">
        <v>683</v>
      </c>
      <c r="M11" s="6">
        <v>1017.67</v>
      </c>
      <c r="N11" s="2">
        <v>1275</v>
      </c>
      <c r="O11" s="6">
        <v>1597.83</v>
      </c>
      <c r="P11" s="39">
        <v>363</v>
      </c>
      <c r="Q11" s="6">
        <v>181.5</v>
      </c>
      <c r="R11" s="2">
        <v>273</v>
      </c>
      <c r="S11" s="6">
        <v>27.3</v>
      </c>
      <c r="T11" s="39">
        <v>4550</v>
      </c>
      <c r="U11" s="6">
        <v>6807.08</v>
      </c>
    </row>
    <row r="12" spans="2:21" ht="28.5" customHeight="1">
      <c r="B12" s="26">
        <v>5</v>
      </c>
      <c r="C12" s="27" t="s">
        <v>72</v>
      </c>
      <c r="D12" s="2">
        <v>15600</v>
      </c>
      <c r="E12" s="6">
        <v>48672</v>
      </c>
      <c r="F12" s="2">
        <v>29640</v>
      </c>
      <c r="G12" s="6">
        <v>37050</v>
      </c>
      <c r="H12" s="2">
        <v>45240</v>
      </c>
      <c r="I12" s="6">
        <v>85722</v>
      </c>
      <c r="J12" s="2">
        <v>10140</v>
      </c>
      <c r="K12" s="6">
        <v>9937.2</v>
      </c>
      <c r="L12" s="2">
        <v>11700</v>
      </c>
      <c r="M12" s="6">
        <v>17433</v>
      </c>
      <c r="N12" s="2">
        <v>21840</v>
      </c>
      <c r="O12" s="6">
        <v>27370.2</v>
      </c>
      <c r="P12" s="39">
        <v>6240</v>
      </c>
      <c r="Q12" s="6">
        <v>3120</v>
      </c>
      <c r="R12" s="2">
        <v>4680</v>
      </c>
      <c r="S12" s="6">
        <v>468</v>
      </c>
      <c r="T12" s="39">
        <v>78000</v>
      </c>
      <c r="U12" s="6">
        <v>116680.2</v>
      </c>
    </row>
    <row r="13" spans="1:21" ht="28.5" customHeight="1">
      <c r="A13" s="152">
        <v>62</v>
      </c>
      <c r="B13" s="26">
        <v>6</v>
      </c>
      <c r="C13" s="27" t="s">
        <v>73</v>
      </c>
      <c r="D13" s="2">
        <v>1517</v>
      </c>
      <c r="E13" s="6">
        <v>4733.04</v>
      </c>
      <c r="F13" s="2">
        <v>2883</v>
      </c>
      <c r="G13" s="6">
        <v>3603.75</v>
      </c>
      <c r="H13" s="2">
        <v>4400</v>
      </c>
      <c r="I13" s="6">
        <v>8336.79</v>
      </c>
      <c r="J13" s="2">
        <v>986</v>
      </c>
      <c r="K13" s="6">
        <v>966.28</v>
      </c>
      <c r="L13" s="2">
        <v>1138</v>
      </c>
      <c r="M13" s="6">
        <v>1695.62</v>
      </c>
      <c r="N13" s="2">
        <v>2124</v>
      </c>
      <c r="O13" s="6">
        <v>2661.9</v>
      </c>
      <c r="P13" s="39">
        <v>608</v>
      </c>
      <c r="Q13" s="6">
        <v>304</v>
      </c>
      <c r="R13" s="2">
        <v>455</v>
      </c>
      <c r="S13" s="6">
        <v>45.5</v>
      </c>
      <c r="T13" s="39">
        <v>7586.8</v>
      </c>
      <c r="U13" s="6">
        <v>11348.19</v>
      </c>
    </row>
    <row r="14" spans="2:21" ht="28.5" customHeight="1">
      <c r="B14" s="26">
        <v>7</v>
      </c>
      <c r="C14" s="27" t="s">
        <v>74</v>
      </c>
      <c r="D14" s="2">
        <v>3894</v>
      </c>
      <c r="E14" s="6">
        <v>12149.28</v>
      </c>
      <c r="F14" s="2">
        <v>7398</v>
      </c>
      <c r="G14" s="6">
        <v>9247.5</v>
      </c>
      <c r="H14" s="2">
        <v>11292</v>
      </c>
      <c r="I14" s="6">
        <v>21396.78</v>
      </c>
      <c r="J14" s="2">
        <v>2531</v>
      </c>
      <c r="K14" s="6">
        <v>2480.38</v>
      </c>
      <c r="L14" s="2">
        <v>2920</v>
      </c>
      <c r="M14" s="6">
        <v>4350.8</v>
      </c>
      <c r="N14" s="2">
        <v>5451</v>
      </c>
      <c r="O14" s="6">
        <v>6831.18</v>
      </c>
      <c r="P14" s="39">
        <v>1558</v>
      </c>
      <c r="Q14" s="6">
        <v>779</v>
      </c>
      <c r="R14" s="2">
        <v>1168</v>
      </c>
      <c r="S14" s="6">
        <v>116.8</v>
      </c>
      <c r="T14" s="39">
        <v>19468.8</v>
      </c>
      <c r="U14" s="6">
        <v>29123.76</v>
      </c>
    </row>
    <row r="15" spans="2:21" ht="28.5" customHeight="1">
      <c r="B15" s="26">
        <v>8</v>
      </c>
      <c r="C15" s="27" t="s">
        <v>75</v>
      </c>
      <c r="D15" s="2">
        <v>7968</v>
      </c>
      <c r="E15" s="6">
        <v>24860.16</v>
      </c>
      <c r="F15" s="2">
        <v>15139</v>
      </c>
      <c r="G15" s="6">
        <v>18923.75</v>
      </c>
      <c r="H15" s="2">
        <v>23107</v>
      </c>
      <c r="I15" s="6">
        <v>43783.91</v>
      </c>
      <c r="J15" s="2">
        <v>5179</v>
      </c>
      <c r="K15" s="6">
        <v>5075.42</v>
      </c>
      <c r="L15" s="2">
        <v>5976</v>
      </c>
      <c r="M15" s="6">
        <v>8904.24</v>
      </c>
      <c r="N15" s="2">
        <v>11155</v>
      </c>
      <c r="O15" s="6">
        <v>13979.66</v>
      </c>
      <c r="P15" s="39">
        <v>3188</v>
      </c>
      <c r="Q15" s="6">
        <v>1594</v>
      </c>
      <c r="R15" s="2">
        <v>2390</v>
      </c>
      <c r="S15" s="6">
        <v>239</v>
      </c>
      <c r="T15" s="39">
        <v>39839.8</v>
      </c>
      <c r="U15" s="6">
        <v>59596.57</v>
      </c>
    </row>
    <row r="16" spans="2:21" ht="28.5" customHeight="1">
      <c r="B16" s="26">
        <v>9</v>
      </c>
      <c r="C16" s="27" t="s">
        <v>76</v>
      </c>
      <c r="D16" s="2">
        <v>7927</v>
      </c>
      <c r="E16" s="6">
        <v>24732.24</v>
      </c>
      <c r="F16" s="2">
        <v>15062</v>
      </c>
      <c r="G16" s="6">
        <v>18827.5</v>
      </c>
      <c r="H16" s="2">
        <v>22989</v>
      </c>
      <c r="I16" s="6">
        <v>43559.74</v>
      </c>
      <c r="J16" s="2">
        <v>5153</v>
      </c>
      <c r="K16" s="6">
        <v>5049.94</v>
      </c>
      <c r="L16" s="2">
        <v>5946</v>
      </c>
      <c r="M16" s="6">
        <v>8859.54</v>
      </c>
      <c r="N16" s="2">
        <v>11099</v>
      </c>
      <c r="O16" s="6">
        <v>13909.48</v>
      </c>
      <c r="P16" s="39">
        <v>3171</v>
      </c>
      <c r="Q16" s="6">
        <v>1585.5</v>
      </c>
      <c r="R16" s="2">
        <v>2378</v>
      </c>
      <c r="S16" s="6">
        <v>237.8</v>
      </c>
      <c r="T16" s="39">
        <v>39637</v>
      </c>
      <c r="U16" s="6">
        <v>59292.52</v>
      </c>
    </row>
    <row r="17" spans="2:21" ht="28.5" customHeight="1">
      <c r="B17" s="26">
        <v>10</v>
      </c>
      <c r="C17" s="27" t="s">
        <v>77</v>
      </c>
      <c r="D17" s="2">
        <v>1879</v>
      </c>
      <c r="E17" s="6">
        <v>5862.48</v>
      </c>
      <c r="F17" s="2">
        <v>3571</v>
      </c>
      <c r="G17" s="6">
        <v>4463.75</v>
      </c>
      <c r="H17" s="2">
        <v>5450</v>
      </c>
      <c r="I17" s="6">
        <v>10326.23</v>
      </c>
      <c r="J17" s="2">
        <v>1222</v>
      </c>
      <c r="K17" s="6">
        <v>1197.56</v>
      </c>
      <c r="L17" s="2">
        <v>1409</v>
      </c>
      <c r="M17" s="6">
        <v>2099.41</v>
      </c>
      <c r="N17" s="2">
        <v>2631</v>
      </c>
      <c r="O17" s="6">
        <v>3296.97</v>
      </c>
      <c r="P17" s="39">
        <v>751</v>
      </c>
      <c r="Q17" s="6">
        <v>375.5</v>
      </c>
      <c r="R17" s="2">
        <v>564</v>
      </c>
      <c r="S17" s="6">
        <v>56.4</v>
      </c>
      <c r="T17" s="39">
        <v>9396.4</v>
      </c>
      <c r="U17" s="6">
        <v>14055.1</v>
      </c>
    </row>
    <row r="18" spans="2:21" ht="28.5" customHeight="1">
      <c r="B18" s="26">
        <v>11</v>
      </c>
      <c r="C18" s="27" t="s">
        <v>78</v>
      </c>
      <c r="D18" s="2">
        <v>15018</v>
      </c>
      <c r="E18" s="6">
        <v>46856.16</v>
      </c>
      <c r="F18" s="2">
        <v>28534</v>
      </c>
      <c r="G18" s="6">
        <v>35667.5</v>
      </c>
      <c r="H18" s="2">
        <v>43552</v>
      </c>
      <c r="I18" s="6">
        <v>82523.66</v>
      </c>
      <c r="J18" s="2">
        <v>9762</v>
      </c>
      <c r="K18" s="6">
        <v>9566.76</v>
      </c>
      <c r="L18" s="2">
        <v>11263</v>
      </c>
      <c r="M18" s="6">
        <v>16781.87</v>
      </c>
      <c r="N18" s="2">
        <v>21025</v>
      </c>
      <c r="O18" s="6">
        <v>26348.63</v>
      </c>
      <c r="P18" s="39">
        <v>6007</v>
      </c>
      <c r="Q18" s="6">
        <v>3003.5</v>
      </c>
      <c r="R18" s="2">
        <v>4505</v>
      </c>
      <c r="S18" s="6">
        <v>450.5</v>
      </c>
      <c r="T18" s="39">
        <v>75089.3</v>
      </c>
      <c r="U18" s="6">
        <v>112326.29</v>
      </c>
    </row>
    <row r="19" spans="2:21" ht="28.5" customHeight="1">
      <c r="B19" s="26">
        <v>12</v>
      </c>
      <c r="C19" s="27" t="s">
        <v>79</v>
      </c>
      <c r="D19" s="2">
        <v>35336</v>
      </c>
      <c r="E19" s="6">
        <v>110248.32</v>
      </c>
      <c r="F19" s="2">
        <v>67139</v>
      </c>
      <c r="G19" s="6">
        <v>83923.75</v>
      </c>
      <c r="H19" s="2">
        <v>102475</v>
      </c>
      <c r="I19" s="6">
        <v>194172.07</v>
      </c>
      <c r="J19" s="2">
        <v>22969</v>
      </c>
      <c r="K19" s="6">
        <v>22509.62</v>
      </c>
      <c r="L19" s="2">
        <v>26502</v>
      </c>
      <c r="M19" s="6">
        <v>39487.98</v>
      </c>
      <c r="N19" s="2">
        <v>49471</v>
      </c>
      <c r="O19" s="6">
        <v>61997.6</v>
      </c>
      <c r="P19" s="39">
        <v>14135</v>
      </c>
      <c r="Q19" s="6">
        <v>7067.5</v>
      </c>
      <c r="R19" s="2">
        <v>10601</v>
      </c>
      <c r="S19" s="6">
        <v>1060.1</v>
      </c>
      <c r="T19" s="39">
        <v>176681.7</v>
      </c>
      <c r="U19" s="6">
        <v>264297.27</v>
      </c>
    </row>
    <row r="20" spans="2:21" ht="28.5" customHeight="1">
      <c r="B20" s="26">
        <v>13</v>
      </c>
      <c r="C20" s="27" t="s">
        <v>80</v>
      </c>
      <c r="D20" s="2">
        <v>131</v>
      </c>
      <c r="E20" s="6">
        <v>408.72</v>
      </c>
      <c r="F20" s="2">
        <v>249</v>
      </c>
      <c r="G20" s="6">
        <v>311.25</v>
      </c>
      <c r="H20" s="2">
        <v>380</v>
      </c>
      <c r="I20" s="6">
        <v>719.97</v>
      </c>
      <c r="J20" s="2">
        <v>85</v>
      </c>
      <c r="K20" s="6">
        <v>83.3</v>
      </c>
      <c r="L20" s="2">
        <v>98</v>
      </c>
      <c r="M20" s="6">
        <v>146.02</v>
      </c>
      <c r="N20" s="2">
        <v>183</v>
      </c>
      <c r="O20" s="6">
        <v>229.32</v>
      </c>
      <c r="P20" s="39">
        <v>52</v>
      </c>
      <c r="Q20" s="6">
        <v>26</v>
      </c>
      <c r="R20" s="2">
        <v>39</v>
      </c>
      <c r="S20" s="6">
        <v>3.9</v>
      </c>
      <c r="T20" s="39">
        <v>654</v>
      </c>
      <c r="U20" s="6">
        <v>979.19</v>
      </c>
    </row>
    <row r="21" spans="2:21" ht="28.5" customHeight="1">
      <c r="B21" s="26">
        <v>14</v>
      </c>
      <c r="C21" s="27" t="s">
        <v>207</v>
      </c>
      <c r="D21" s="2">
        <v>851</v>
      </c>
      <c r="E21" s="6">
        <v>2655.12</v>
      </c>
      <c r="F21" s="2">
        <v>1616</v>
      </c>
      <c r="G21" s="6">
        <v>2020</v>
      </c>
      <c r="H21" s="2">
        <v>2467</v>
      </c>
      <c r="I21" s="6">
        <v>4675.12</v>
      </c>
      <c r="J21" s="2">
        <v>553</v>
      </c>
      <c r="K21" s="6">
        <v>541.94</v>
      </c>
      <c r="L21" s="2">
        <v>638</v>
      </c>
      <c r="M21" s="6">
        <v>950.62</v>
      </c>
      <c r="N21" s="2">
        <v>1190</v>
      </c>
      <c r="O21" s="6">
        <v>1492.56</v>
      </c>
      <c r="P21" s="2">
        <v>341</v>
      </c>
      <c r="Q21" s="6">
        <v>170.5</v>
      </c>
      <c r="R21" s="2">
        <v>255</v>
      </c>
      <c r="S21" s="6">
        <v>25.5</v>
      </c>
      <c r="T21" s="2">
        <v>4253</v>
      </c>
      <c r="U21" s="6">
        <v>6363.68</v>
      </c>
    </row>
    <row r="22" spans="2:22" ht="28.5" customHeight="1">
      <c r="B22" s="26"/>
      <c r="C22" s="27" t="s">
        <v>82</v>
      </c>
      <c r="D22" s="32">
        <v>131097</v>
      </c>
      <c r="E22" s="141">
        <v>409022.64</v>
      </c>
      <c r="F22" s="32">
        <v>249084</v>
      </c>
      <c r="G22" s="141">
        <v>311355</v>
      </c>
      <c r="H22" s="32">
        <v>380181</v>
      </c>
      <c r="I22" s="141">
        <v>720377.64</v>
      </c>
      <c r="J22" s="32">
        <v>85215</v>
      </c>
      <c r="K22" s="141">
        <v>83510.7</v>
      </c>
      <c r="L22" s="32">
        <v>98322</v>
      </c>
      <c r="M22" s="141">
        <v>146499.78</v>
      </c>
      <c r="N22" s="32">
        <v>183536</v>
      </c>
      <c r="O22" s="141">
        <v>230010.48</v>
      </c>
      <c r="P22" s="32">
        <v>52440</v>
      </c>
      <c r="Q22" s="141">
        <v>26220</v>
      </c>
      <c r="R22" s="32">
        <v>39328</v>
      </c>
      <c r="S22" s="141">
        <v>3932.8</v>
      </c>
      <c r="T22" s="123">
        <v>655484.2</v>
      </c>
      <c r="U22" s="141">
        <v>980540.92</v>
      </c>
      <c r="V22" s="124"/>
    </row>
    <row r="24" ht="12.75">
      <c r="T24" s="182">
        <f>SUM(T8:T21)</f>
        <v>655484.2</v>
      </c>
    </row>
  </sheetData>
  <mergeCells count="15">
    <mergeCell ref="B1:U1"/>
    <mergeCell ref="B2:U2"/>
    <mergeCell ref="B4:B6"/>
    <mergeCell ref="C4:C6"/>
    <mergeCell ref="D4:I4"/>
    <mergeCell ref="J4:O4"/>
    <mergeCell ref="P4:Q5"/>
    <mergeCell ref="R4:S5"/>
    <mergeCell ref="T4:U5"/>
    <mergeCell ref="D5:E5"/>
    <mergeCell ref="N5:O5"/>
    <mergeCell ref="F5:G5"/>
    <mergeCell ref="H5:I5"/>
    <mergeCell ref="J5:K5"/>
    <mergeCell ref="L5:M5"/>
  </mergeCells>
  <printOptions/>
  <pageMargins left="0.31" right="0.2" top="1" bottom="1" header="0.5" footer="0.5"/>
  <pageSetup horizontalDpi="600" verticalDpi="600" orientation="landscape" paperSize="9" scale="71" r:id="rId1"/>
  <colBreaks count="1" manualBreakCount="1">
    <brk id="2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60" workbookViewId="0" topLeftCell="G1">
      <selection activeCell="Y6" sqref="Y6:Y19"/>
    </sheetView>
  </sheetViews>
  <sheetFormatPr defaultColWidth="9.140625" defaultRowHeight="12.75"/>
  <cols>
    <col min="2" max="2" width="4.57421875" style="0" customWidth="1"/>
    <col min="3" max="3" width="18.8515625" style="0" customWidth="1"/>
    <col min="4" max="5" width="9.28125" style="0" bestFit="1" customWidth="1"/>
    <col min="6" max="6" width="12.421875" style="0" customWidth="1"/>
    <col min="7" max="7" width="14.00390625" style="0" customWidth="1"/>
    <col min="8" max="8" width="10.8515625" style="0" bestFit="1" customWidth="1"/>
    <col min="9" max="10" width="9.28125" style="0" bestFit="1" customWidth="1"/>
    <col min="11" max="11" width="11.7109375" style="0" customWidth="1"/>
    <col min="12" max="13" width="10.57421875" style="0" customWidth="1"/>
    <col min="14" max="14" width="9.28125" style="0" bestFit="1" customWidth="1"/>
    <col min="15" max="15" width="19.57421875" style="0" customWidth="1"/>
    <col min="16" max="16" width="10.57421875" style="0" customWidth="1"/>
    <col min="19" max="19" width="12.57421875" style="0" bestFit="1" customWidth="1"/>
    <col min="22" max="22" width="25.140625" style="0" customWidth="1"/>
    <col min="25" max="25" width="12.28125" style="0" bestFit="1" customWidth="1"/>
  </cols>
  <sheetData>
    <row r="1" spans="2:26" ht="18">
      <c r="B1" s="200" t="s">
        <v>236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51"/>
      <c r="N1" s="199" t="s">
        <v>297</v>
      </c>
      <c r="O1" s="199"/>
      <c r="P1" s="199"/>
      <c r="Q1" s="199"/>
      <c r="R1" s="199"/>
      <c r="S1" s="199"/>
      <c r="T1" s="112"/>
      <c r="U1" s="199" t="s">
        <v>296</v>
      </c>
      <c r="V1" s="199"/>
      <c r="W1" s="199"/>
      <c r="X1" s="199"/>
      <c r="Y1" s="199"/>
      <c r="Z1" s="199"/>
    </row>
    <row r="2" spans="2:25" ht="43.5" customHeight="1">
      <c r="B2" s="205" t="s">
        <v>356</v>
      </c>
      <c r="C2" s="205"/>
      <c r="D2" s="205"/>
      <c r="E2" s="205"/>
      <c r="F2" s="205"/>
      <c r="G2" s="205"/>
      <c r="H2" s="205"/>
      <c r="I2" s="205"/>
      <c r="J2" s="205"/>
      <c r="K2" s="205"/>
      <c r="N2" s="200" t="s">
        <v>357</v>
      </c>
      <c r="O2" s="200"/>
      <c r="P2" s="200"/>
      <c r="Q2" s="200"/>
      <c r="R2" s="200"/>
      <c r="S2" s="200"/>
      <c r="T2" s="151"/>
      <c r="U2" s="244" t="s">
        <v>358</v>
      </c>
      <c r="V2" s="244"/>
      <c r="W2" s="244"/>
      <c r="X2" s="244"/>
      <c r="Y2" s="244"/>
    </row>
    <row r="3" spans="2:25" s="4" customFormat="1" ht="51" customHeight="1">
      <c r="B3" s="243" t="s">
        <v>239</v>
      </c>
      <c r="C3" s="243" t="s">
        <v>1</v>
      </c>
      <c r="D3" s="189" t="s">
        <v>280</v>
      </c>
      <c r="E3" s="189" t="s">
        <v>281</v>
      </c>
      <c r="F3" s="189" t="s">
        <v>282</v>
      </c>
      <c r="G3" s="189" t="s">
        <v>283</v>
      </c>
      <c r="H3" s="189"/>
      <c r="I3" s="189"/>
      <c r="J3" s="189"/>
      <c r="K3" s="189"/>
      <c r="L3" s="242" t="s">
        <v>364</v>
      </c>
      <c r="M3" s="168"/>
      <c r="N3" s="214" t="s">
        <v>284</v>
      </c>
      <c r="O3" s="214" t="s">
        <v>1</v>
      </c>
      <c r="P3" s="245" t="s">
        <v>285</v>
      </c>
      <c r="Q3" s="245"/>
      <c r="R3" s="245"/>
      <c r="S3" s="246"/>
      <c r="T3" s="176"/>
      <c r="U3" s="214" t="s">
        <v>284</v>
      </c>
      <c r="V3" s="214" t="s">
        <v>1</v>
      </c>
      <c r="W3" s="198" t="s">
        <v>286</v>
      </c>
      <c r="X3" s="198" t="s">
        <v>287</v>
      </c>
      <c r="Y3" s="198" t="s">
        <v>362</v>
      </c>
    </row>
    <row r="4" spans="2:25" s="4" customFormat="1" ht="51">
      <c r="B4" s="243"/>
      <c r="C4" s="243"/>
      <c r="D4" s="189"/>
      <c r="E4" s="189"/>
      <c r="F4" s="189"/>
      <c r="G4" s="143" t="s">
        <v>288</v>
      </c>
      <c r="H4" s="9" t="s">
        <v>289</v>
      </c>
      <c r="I4" s="143" t="s">
        <v>290</v>
      </c>
      <c r="J4" s="9" t="s">
        <v>291</v>
      </c>
      <c r="K4" s="9" t="s">
        <v>292</v>
      </c>
      <c r="L4" s="242"/>
      <c r="M4" s="168"/>
      <c r="N4" s="214"/>
      <c r="O4" s="214"/>
      <c r="P4" s="136" t="s">
        <v>293</v>
      </c>
      <c r="Q4" s="1" t="s">
        <v>294</v>
      </c>
      <c r="R4" s="1" t="s">
        <v>295</v>
      </c>
      <c r="S4" s="173" t="s">
        <v>363</v>
      </c>
      <c r="T4" s="177"/>
      <c r="U4" s="214"/>
      <c r="V4" s="214"/>
      <c r="W4" s="198"/>
      <c r="X4" s="198"/>
      <c r="Y4" s="198"/>
    </row>
    <row r="5" spans="2:25" s="4" customFormat="1" ht="12.75">
      <c r="B5" s="144">
        <v>1</v>
      </c>
      <c r="C5" s="144">
        <v>2</v>
      </c>
      <c r="D5" s="144">
        <v>3</v>
      </c>
      <c r="E5" s="144">
        <v>4</v>
      </c>
      <c r="F5" s="144">
        <v>5</v>
      </c>
      <c r="G5" s="144">
        <v>6</v>
      </c>
      <c r="H5" s="144">
        <v>7</v>
      </c>
      <c r="I5" s="144">
        <v>8</v>
      </c>
      <c r="J5" s="144">
        <v>9</v>
      </c>
      <c r="K5" s="144">
        <v>10</v>
      </c>
      <c r="L5" s="165">
        <v>11</v>
      </c>
      <c r="M5" s="169"/>
      <c r="N5" s="137">
        <v>1</v>
      </c>
      <c r="O5" s="137">
        <v>2</v>
      </c>
      <c r="P5" s="137">
        <v>3</v>
      </c>
      <c r="Q5" s="137">
        <v>4</v>
      </c>
      <c r="R5" s="137">
        <v>5</v>
      </c>
      <c r="S5" s="153">
        <v>6</v>
      </c>
      <c r="T5" s="178"/>
      <c r="U5" s="137">
        <v>1</v>
      </c>
      <c r="V5" s="137">
        <v>2</v>
      </c>
      <c r="W5" s="1">
        <v>3</v>
      </c>
      <c r="X5" s="1">
        <v>4</v>
      </c>
      <c r="Y5" s="1">
        <v>5</v>
      </c>
    </row>
    <row r="6" spans="2:25" ht="20.25" customHeight="1">
      <c r="B6" s="26">
        <v>1</v>
      </c>
      <c r="C6" s="27" t="s">
        <v>68</v>
      </c>
      <c r="D6" s="2">
        <v>531</v>
      </c>
      <c r="E6" s="2">
        <v>15</v>
      </c>
      <c r="F6" s="2">
        <v>245000</v>
      </c>
      <c r="G6" s="6">
        <v>1725</v>
      </c>
      <c r="H6" s="6">
        <f>((F6*60)*15)/100000</f>
        <v>2205</v>
      </c>
      <c r="I6" s="6">
        <f>(F6*10)/100000</f>
        <v>24.5</v>
      </c>
      <c r="J6" s="6">
        <f>D6*0.15</f>
        <v>79.64999999999999</v>
      </c>
      <c r="K6" s="6">
        <v>322.78</v>
      </c>
      <c r="L6" s="166">
        <f>SUM(G6:K6)</f>
        <v>4356.93</v>
      </c>
      <c r="M6" s="170"/>
      <c r="N6" s="26">
        <v>1</v>
      </c>
      <c r="O6" s="27" t="s">
        <v>200</v>
      </c>
      <c r="P6" s="2">
        <v>16139</v>
      </c>
      <c r="Q6" s="2">
        <v>0.01</v>
      </c>
      <c r="R6" s="2">
        <v>0.01</v>
      </c>
      <c r="S6" s="174">
        <f>P6*0.02</f>
        <v>322.78000000000003</v>
      </c>
      <c r="T6" s="119"/>
      <c r="U6" s="26">
        <v>1</v>
      </c>
      <c r="V6" s="27" t="s">
        <v>68</v>
      </c>
      <c r="W6" s="2">
        <v>7500</v>
      </c>
      <c r="X6" s="2">
        <v>23000</v>
      </c>
      <c r="Y6" s="6">
        <f>(X6*W6)/100000</f>
        <v>1725</v>
      </c>
    </row>
    <row r="7" spans="2:25" ht="20.25" customHeight="1">
      <c r="B7" s="26">
        <v>2</v>
      </c>
      <c r="C7" s="27" t="s">
        <v>69</v>
      </c>
      <c r="D7" s="2">
        <v>288</v>
      </c>
      <c r="E7" s="2">
        <v>15</v>
      </c>
      <c r="F7" s="2">
        <v>76189</v>
      </c>
      <c r="G7" s="6">
        <v>25.68</v>
      </c>
      <c r="H7" s="6">
        <f aca="true" t="shared" si="0" ref="H7:H19">((F7*60)*15)/100000</f>
        <v>685.701</v>
      </c>
      <c r="I7" s="6">
        <f aca="true" t="shared" si="1" ref="I7:I19">(F7*10)/100000</f>
        <v>7.6189</v>
      </c>
      <c r="J7" s="6">
        <f aca="true" t="shared" si="2" ref="J7:J19">D7*0.15</f>
        <v>43.199999999999996</v>
      </c>
      <c r="K7" s="6">
        <v>303.4</v>
      </c>
      <c r="L7" s="166">
        <f aca="true" t="shared" si="3" ref="L7:L19">SUM(G7:K7)</f>
        <v>1065.5999000000002</v>
      </c>
      <c r="M7" s="170"/>
      <c r="N7" s="26">
        <v>2</v>
      </c>
      <c r="O7" s="27" t="s">
        <v>69</v>
      </c>
      <c r="P7" s="2">
        <v>15170</v>
      </c>
      <c r="Q7" s="2">
        <v>0.01</v>
      </c>
      <c r="R7" s="2">
        <v>0.01</v>
      </c>
      <c r="S7" s="174">
        <f aca="true" t="shared" si="4" ref="S7:S19">P7*0.02</f>
        <v>303.40000000000003</v>
      </c>
      <c r="T7" s="119"/>
      <c r="U7" s="26">
        <v>2</v>
      </c>
      <c r="V7" s="27" t="s">
        <v>69</v>
      </c>
      <c r="W7" s="2">
        <v>214</v>
      </c>
      <c r="X7" s="2">
        <v>12000</v>
      </c>
      <c r="Y7" s="6">
        <f aca="true" t="shared" si="5" ref="Y7:Y19">(X7*W7)/100000</f>
        <v>25.68</v>
      </c>
    </row>
    <row r="8" spans="2:25" ht="20.25" customHeight="1">
      <c r="B8" s="26">
        <v>3</v>
      </c>
      <c r="C8" s="27" t="s">
        <v>70</v>
      </c>
      <c r="D8" s="2">
        <v>93</v>
      </c>
      <c r="E8" s="2">
        <v>15</v>
      </c>
      <c r="F8" s="2">
        <v>67428</v>
      </c>
      <c r="G8" s="6">
        <v>230</v>
      </c>
      <c r="H8" s="6">
        <f t="shared" si="0"/>
        <v>606.852</v>
      </c>
      <c r="I8" s="6">
        <f t="shared" si="1"/>
        <v>6.7428</v>
      </c>
      <c r="J8" s="6">
        <f t="shared" si="2"/>
        <v>13.95</v>
      </c>
      <c r="K8" s="6">
        <v>335.42</v>
      </c>
      <c r="L8" s="166">
        <f t="shared" si="3"/>
        <v>1192.9648</v>
      </c>
      <c r="M8" s="170"/>
      <c r="N8" s="26">
        <v>3</v>
      </c>
      <c r="O8" s="27" t="s">
        <v>70</v>
      </c>
      <c r="P8" s="2">
        <v>16771</v>
      </c>
      <c r="Q8" s="2">
        <v>0.01</v>
      </c>
      <c r="R8" s="2">
        <v>0.01</v>
      </c>
      <c r="S8" s="174">
        <f t="shared" si="4"/>
        <v>335.42</v>
      </c>
      <c r="T8" s="119"/>
      <c r="U8" s="26">
        <v>3</v>
      </c>
      <c r="V8" s="27" t="s">
        <v>70</v>
      </c>
      <c r="W8" s="2">
        <v>2300</v>
      </c>
      <c r="X8" s="2">
        <v>10000</v>
      </c>
      <c r="Y8" s="6">
        <f t="shared" si="5"/>
        <v>230</v>
      </c>
    </row>
    <row r="9" spans="2:25" ht="20.25" customHeight="1">
      <c r="B9" s="26">
        <v>4</v>
      </c>
      <c r="C9" s="27" t="s">
        <v>71</v>
      </c>
      <c r="D9" s="2"/>
      <c r="E9" s="2">
        <v>15</v>
      </c>
      <c r="F9" s="2"/>
      <c r="G9" s="6">
        <v>0</v>
      </c>
      <c r="H9" s="6">
        <f t="shared" si="0"/>
        <v>0</v>
      </c>
      <c r="I9" s="6">
        <f t="shared" si="1"/>
        <v>0</v>
      </c>
      <c r="J9" s="6">
        <f t="shared" si="2"/>
        <v>0</v>
      </c>
      <c r="K9" s="6">
        <v>21.86</v>
      </c>
      <c r="L9" s="166">
        <f t="shared" si="3"/>
        <v>21.86</v>
      </c>
      <c r="M9" s="171">
        <v>64</v>
      </c>
      <c r="N9" s="26">
        <v>4</v>
      </c>
      <c r="O9" s="27" t="s">
        <v>71</v>
      </c>
      <c r="P9" s="2">
        <v>1093</v>
      </c>
      <c r="Q9" s="2">
        <v>0.01</v>
      </c>
      <c r="R9" s="2">
        <v>0.01</v>
      </c>
      <c r="S9" s="174">
        <f t="shared" si="4"/>
        <v>21.86</v>
      </c>
      <c r="T9" s="179">
        <v>65</v>
      </c>
      <c r="U9" s="26">
        <v>4</v>
      </c>
      <c r="V9" s="27" t="s">
        <v>71</v>
      </c>
      <c r="W9" s="2"/>
      <c r="X9" s="2"/>
      <c r="Y9" s="6">
        <f t="shared" si="5"/>
        <v>0</v>
      </c>
    </row>
    <row r="10" spans="1:25" ht="20.25" customHeight="1">
      <c r="A10" s="152">
        <v>63</v>
      </c>
      <c r="B10" s="26">
        <v>5</v>
      </c>
      <c r="C10" s="27" t="s">
        <v>72</v>
      </c>
      <c r="D10" s="2">
        <v>175</v>
      </c>
      <c r="E10" s="2">
        <v>15</v>
      </c>
      <c r="F10" s="2">
        <v>103000</v>
      </c>
      <c r="G10" s="6">
        <v>1400</v>
      </c>
      <c r="H10" s="6">
        <f t="shared" si="0"/>
        <v>927</v>
      </c>
      <c r="I10" s="6">
        <f t="shared" si="1"/>
        <v>10.3</v>
      </c>
      <c r="J10" s="6">
        <f t="shared" si="2"/>
        <v>26.25</v>
      </c>
      <c r="K10" s="6">
        <v>374.4</v>
      </c>
      <c r="L10" s="166">
        <f t="shared" si="3"/>
        <v>2737.9500000000003</v>
      </c>
      <c r="M10" s="170"/>
      <c r="N10" s="26">
        <v>5</v>
      </c>
      <c r="O10" s="27" t="s">
        <v>72</v>
      </c>
      <c r="P10" s="2">
        <v>18720</v>
      </c>
      <c r="Q10" s="2">
        <v>0.01</v>
      </c>
      <c r="R10" s="2">
        <v>0.01</v>
      </c>
      <c r="S10" s="174">
        <f t="shared" si="4"/>
        <v>374.40000000000003</v>
      </c>
      <c r="T10" s="119"/>
      <c r="U10" s="26">
        <v>5</v>
      </c>
      <c r="V10" s="27" t="s">
        <v>72</v>
      </c>
      <c r="W10" s="2">
        <v>10000</v>
      </c>
      <c r="X10" s="2">
        <v>14000</v>
      </c>
      <c r="Y10" s="6">
        <f t="shared" si="5"/>
        <v>1400</v>
      </c>
    </row>
    <row r="11" spans="2:25" ht="20.25" customHeight="1">
      <c r="B11" s="26">
        <v>6</v>
      </c>
      <c r="C11" s="27" t="s">
        <v>73</v>
      </c>
      <c r="D11" s="2">
        <v>14</v>
      </c>
      <c r="E11" s="2">
        <v>15</v>
      </c>
      <c r="F11" s="2">
        <v>1514</v>
      </c>
      <c r="G11" s="6">
        <v>0</v>
      </c>
      <c r="H11" s="6">
        <f t="shared" si="0"/>
        <v>13.626</v>
      </c>
      <c r="I11" s="6">
        <f t="shared" si="1"/>
        <v>0.1514</v>
      </c>
      <c r="J11" s="6">
        <f t="shared" si="2"/>
        <v>2.1</v>
      </c>
      <c r="K11" s="6">
        <v>36.42</v>
      </c>
      <c r="L11" s="166">
        <f t="shared" si="3"/>
        <v>52.2974</v>
      </c>
      <c r="M11" s="170"/>
      <c r="N11" s="26">
        <v>6</v>
      </c>
      <c r="O11" s="27" t="s">
        <v>73</v>
      </c>
      <c r="P11" s="2">
        <v>1821</v>
      </c>
      <c r="Q11" s="2">
        <v>0.01</v>
      </c>
      <c r="R11" s="2">
        <v>0.01</v>
      </c>
      <c r="S11" s="174">
        <f t="shared" si="4"/>
        <v>36.42</v>
      </c>
      <c r="T11" s="119"/>
      <c r="U11" s="26">
        <v>7</v>
      </c>
      <c r="V11" s="27" t="s">
        <v>73</v>
      </c>
      <c r="W11" s="2"/>
      <c r="X11" s="2"/>
      <c r="Y11" s="6">
        <f t="shared" si="5"/>
        <v>0</v>
      </c>
    </row>
    <row r="12" spans="2:25" ht="20.25" customHeight="1">
      <c r="B12" s="26">
        <v>7</v>
      </c>
      <c r="C12" s="27" t="s">
        <v>74</v>
      </c>
      <c r="D12" s="2">
        <v>22</v>
      </c>
      <c r="E12" s="2">
        <v>15</v>
      </c>
      <c r="F12" s="2">
        <v>15000</v>
      </c>
      <c r="G12" s="6">
        <v>3</v>
      </c>
      <c r="H12" s="6">
        <f t="shared" si="0"/>
        <v>135</v>
      </c>
      <c r="I12" s="6">
        <f t="shared" si="1"/>
        <v>1.5</v>
      </c>
      <c r="J12" s="6">
        <f t="shared" si="2"/>
        <v>3.3</v>
      </c>
      <c r="K12" s="6">
        <v>93.46</v>
      </c>
      <c r="L12" s="166">
        <f t="shared" si="3"/>
        <v>236.26</v>
      </c>
      <c r="M12" s="170"/>
      <c r="N12" s="26">
        <v>7</v>
      </c>
      <c r="O12" s="27" t="s">
        <v>74</v>
      </c>
      <c r="P12" s="2">
        <v>4673</v>
      </c>
      <c r="Q12" s="2">
        <v>0.01</v>
      </c>
      <c r="R12" s="2">
        <v>0.01</v>
      </c>
      <c r="S12" s="174">
        <f t="shared" si="4"/>
        <v>93.46000000000001</v>
      </c>
      <c r="T12" s="119"/>
      <c r="U12" s="26">
        <v>8</v>
      </c>
      <c r="V12" s="27" t="s">
        <v>74</v>
      </c>
      <c r="W12" s="2">
        <v>20</v>
      </c>
      <c r="X12" s="2">
        <v>15000</v>
      </c>
      <c r="Y12" s="6">
        <f t="shared" si="5"/>
        <v>3</v>
      </c>
    </row>
    <row r="13" spans="2:25" ht="20.25" customHeight="1">
      <c r="B13" s="26">
        <v>8</v>
      </c>
      <c r="C13" s="27" t="s">
        <v>75</v>
      </c>
      <c r="D13" s="2">
        <v>256</v>
      </c>
      <c r="E13" s="2">
        <v>15</v>
      </c>
      <c r="F13" s="2">
        <v>109328</v>
      </c>
      <c r="G13" s="6">
        <v>285</v>
      </c>
      <c r="H13" s="6">
        <f t="shared" si="0"/>
        <v>983.952</v>
      </c>
      <c r="I13" s="6">
        <f t="shared" si="1"/>
        <v>10.9328</v>
      </c>
      <c r="J13" s="6">
        <f t="shared" si="2"/>
        <v>38.4</v>
      </c>
      <c r="K13" s="6">
        <v>191.22</v>
      </c>
      <c r="L13" s="166">
        <f t="shared" si="3"/>
        <v>1509.5048000000002</v>
      </c>
      <c r="M13" s="170"/>
      <c r="N13" s="26">
        <v>8</v>
      </c>
      <c r="O13" s="27" t="s">
        <v>75</v>
      </c>
      <c r="P13" s="2">
        <v>9561</v>
      </c>
      <c r="Q13" s="2">
        <v>0.01</v>
      </c>
      <c r="R13" s="2">
        <v>0.01</v>
      </c>
      <c r="S13" s="174">
        <f t="shared" si="4"/>
        <v>191.22</v>
      </c>
      <c r="T13" s="119"/>
      <c r="U13" s="26">
        <v>9</v>
      </c>
      <c r="V13" s="27" t="s">
        <v>75</v>
      </c>
      <c r="W13" s="2">
        <v>1500</v>
      </c>
      <c r="X13" s="2">
        <v>19000</v>
      </c>
      <c r="Y13" s="6">
        <f t="shared" si="5"/>
        <v>285</v>
      </c>
    </row>
    <row r="14" spans="2:25" ht="20.25" customHeight="1">
      <c r="B14" s="26">
        <v>9</v>
      </c>
      <c r="C14" s="27" t="s">
        <v>76</v>
      </c>
      <c r="D14" s="2">
        <v>76</v>
      </c>
      <c r="E14" s="2">
        <v>15</v>
      </c>
      <c r="F14" s="2">
        <v>61541</v>
      </c>
      <c r="G14" s="6">
        <v>120</v>
      </c>
      <c r="H14" s="6">
        <f t="shared" si="0"/>
        <v>553.869</v>
      </c>
      <c r="I14" s="6">
        <f t="shared" si="1"/>
        <v>6.1541</v>
      </c>
      <c r="J14" s="6">
        <f t="shared" si="2"/>
        <v>11.4</v>
      </c>
      <c r="K14" s="6">
        <v>190.26</v>
      </c>
      <c r="L14" s="166">
        <f t="shared" si="3"/>
        <v>881.6831</v>
      </c>
      <c r="M14" s="170"/>
      <c r="N14" s="26">
        <v>9</v>
      </c>
      <c r="O14" s="27" t="s">
        <v>76</v>
      </c>
      <c r="P14" s="2">
        <v>9513</v>
      </c>
      <c r="Q14" s="2">
        <v>0.01</v>
      </c>
      <c r="R14" s="2">
        <v>0.01</v>
      </c>
      <c r="S14" s="174">
        <f t="shared" si="4"/>
        <v>190.26</v>
      </c>
      <c r="T14" s="119"/>
      <c r="U14" s="26">
        <v>10</v>
      </c>
      <c r="V14" s="27" t="s">
        <v>76</v>
      </c>
      <c r="W14" s="2">
        <v>1000</v>
      </c>
      <c r="X14" s="2">
        <v>12000</v>
      </c>
      <c r="Y14" s="6">
        <f t="shared" si="5"/>
        <v>120</v>
      </c>
    </row>
    <row r="15" spans="2:25" ht="20.25" customHeight="1">
      <c r="B15" s="26">
        <v>10</v>
      </c>
      <c r="C15" s="27" t="s">
        <v>77</v>
      </c>
      <c r="D15" s="2"/>
      <c r="E15" s="2"/>
      <c r="F15" s="2"/>
      <c r="G15" s="6">
        <v>0</v>
      </c>
      <c r="H15" s="6">
        <f t="shared" si="0"/>
        <v>0</v>
      </c>
      <c r="I15" s="6">
        <f t="shared" si="1"/>
        <v>0</v>
      </c>
      <c r="J15" s="6">
        <f t="shared" si="2"/>
        <v>0</v>
      </c>
      <c r="K15" s="6">
        <v>45.12</v>
      </c>
      <c r="L15" s="166">
        <f t="shared" si="3"/>
        <v>45.12</v>
      </c>
      <c r="M15" s="170"/>
      <c r="N15" s="26">
        <v>10</v>
      </c>
      <c r="O15" s="27" t="s">
        <v>77</v>
      </c>
      <c r="P15" s="2">
        <v>2256</v>
      </c>
      <c r="Q15" s="2">
        <v>0.01</v>
      </c>
      <c r="R15" s="2">
        <v>0.01</v>
      </c>
      <c r="S15" s="174">
        <f t="shared" si="4"/>
        <v>45.12</v>
      </c>
      <c r="T15" s="119"/>
      <c r="U15" s="26">
        <v>11</v>
      </c>
      <c r="V15" s="27" t="s">
        <v>77</v>
      </c>
      <c r="W15" s="2"/>
      <c r="X15" s="2"/>
      <c r="Y15" s="6">
        <f t="shared" si="5"/>
        <v>0</v>
      </c>
    </row>
    <row r="16" spans="2:25" ht="20.25" customHeight="1">
      <c r="B16" s="26">
        <v>11</v>
      </c>
      <c r="C16" s="27" t="s">
        <v>78</v>
      </c>
      <c r="D16" s="2">
        <v>80</v>
      </c>
      <c r="E16" s="2">
        <v>15</v>
      </c>
      <c r="F16" s="2">
        <v>22965</v>
      </c>
      <c r="G16" s="6">
        <v>320.18</v>
      </c>
      <c r="H16" s="6">
        <f t="shared" si="0"/>
        <v>206.685</v>
      </c>
      <c r="I16" s="6">
        <f t="shared" si="1"/>
        <v>2.2965</v>
      </c>
      <c r="J16" s="6">
        <f t="shared" si="2"/>
        <v>12</v>
      </c>
      <c r="K16" s="6">
        <v>360.44</v>
      </c>
      <c r="L16" s="166">
        <f t="shared" si="3"/>
        <v>901.6015</v>
      </c>
      <c r="M16" s="170"/>
      <c r="N16" s="26">
        <v>11</v>
      </c>
      <c r="O16" s="27" t="s">
        <v>78</v>
      </c>
      <c r="P16" s="2">
        <v>18022</v>
      </c>
      <c r="Q16" s="2">
        <v>0.01</v>
      </c>
      <c r="R16" s="2">
        <v>0.01</v>
      </c>
      <c r="S16" s="174">
        <f t="shared" si="4"/>
        <v>360.44</v>
      </c>
      <c r="T16" s="119"/>
      <c r="U16" s="26">
        <v>12</v>
      </c>
      <c r="V16" s="27" t="s">
        <v>78</v>
      </c>
      <c r="W16" s="2">
        <v>2287</v>
      </c>
      <c r="X16" s="2">
        <v>14000</v>
      </c>
      <c r="Y16" s="6">
        <f t="shared" si="5"/>
        <v>320.18</v>
      </c>
    </row>
    <row r="17" spans="2:25" ht="20.25" customHeight="1">
      <c r="B17" s="26">
        <v>12</v>
      </c>
      <c r="C17" s="27" t="s">
        <v>79</v>
      </c>
      <c r="D17" s="2">
        <v>158</v>
      </c>
      <c r="E17" s="2">
        <v>15</v>
      </c>
      <c r="F17" s="2">
        <v>61541</v>
      </c>
      <c r="G17" s="6">
        <v>1000</v>
      </c>
      <c r="H17" s="6">
        <f t="shared" si="0"/>
        <v>553.869</v>
      </c>
      <c r="I17" s="6">
        <f t="shared" si="1"/>
        <v>6.1541</v>
      </c>
      <c r="J17" s="6">
        <f t="shared" si="2"/>
        <v>23.7</v>
      </c>
      <c r="K17" s="6">
        <v>848.08</v>
      </c>
      <c r="L17" s="166">
        <f t="shared" si="3"/>
        <v>2431.8031</v>
      </c>
      <c r="M17" s="170"/>
      <c r="N17" s="26">
        <v>12</v>
      </c>
      <c r="O17" s="27" t="s">
        <v>79</v>
      </c>
      <c r="P17" s="2">
        <v>42404</v>
      </c>
      <c r="Q17" s="2">
        <v>0.01</v>
      </c>
      <c r="R17" s="2">
        <v>0.01</v>
      </c>
      <c r="S17" s="174">
        <f t="shared" si="4"/>
        <v>848.08</v>
      </c>
      <c r="T17" s="119"/>
      <c r="U17" s="26">
        <v>13</v>
      </c>
      <c r="V17" s="27" t="s">
        <v>79</v>
      </c>
      <c r="W17" s="2">
        <v>10000</v>
      </c>
      <c r="X17" s="2">
        <v>10000</v>
      </c>
      <c r="Y17" s="6">
        <f t="shared" si="5"/>
        <v>1000</v>
      </c>
    </row>
    <row r="18" spans="2:25" ht="20.25" customHeight="1">
      <c r="B18" s="26">
        <v>13</v>
      </c>
      <c r="C18" s="27" t="s">
        <v>80</v>
      </c>
      <c r="D18" s="2">
        <v>22</v>
      </c>
      <c r="E18" s="2">
        <v>15</v>
      </c>
      <c r="F18" s="2">
        <v>2117</v>
      </c>
      <c r="G18" s="6">
        <v>0</v>
      </c>
      <c r="H18" s="6">
        <f t="shared" si="0"/>
        <v>19.053</v>
      </c>
      <c r="I18" s="6">
        <f t="shared" si="1"/>
        <v>0.2117</v>
      </c>
      <c r="J18" s="6">
        <f t="shared" si="2"/>
        <v>3.3</v>
      </c>
      <c r="K18" s="6">
        <v>3.14</v>
      </c>
      <c r="L18" s="166">
        <f t="shared" si="3"/>
        <v>25.704700000000003</v>
      </c>
      <c r="M18" s="170"/>
      <c r="N18" s="26">
        <v>13</v>
      </c>
      <c r="O18" s="27" t="s">
        <v>80</v>
      </c>
      <c r="P18" s="2">
        <v>157</v>
      </c>
      <c r="Q18" s="2">
        <v>0.01</v>
      </c>
      <c r="R18" s="2">
        <v>0.01</v>
      </c>
      <c r="S18" s="174">
        <f t="shared" si="4"/>
        <v>3.14</v>
      </c>
      <c r="T18" s="119"/>
      <c r="U18" s="26">
        <v>14</v>
      </c>
      <c r="V18" s="27" t="s">
        <v>80</v>
      </c>
      <c r="W18" s="2"/>
      <c r="X18" s="2"/>
      <c r="Y18" s="6">
        <f t="shared" si="5"/>
        <v>0</v>
      </c>
    </row>
    <row r="19" spans="2:25" ht="20.25" customHeight="1">
      <c r="B19" s="26">
        <v>14</v>
      </c>
      <c r="C19" s="27" t="s">
        <v>207</v>
      </c>
      <c r="D19" s="2"/>
      <c r="E19" s="2"/>
      <c r="F19" s="2"/>
      <c r="G19" s="6">
        <v>0</v>
      </c>
      <c r="H19" s="6">
        <f t="shared" si="0"/>
        <v>0</v>
      </c>
      <c r="I19" s="6">
        <f t="shared" si="1"/>
        <v>0</v>
      </c>
      <c r="J19" s="6">
        <f t="shared" si="2"/>
        <v>0</v>
      </c>
      <c r="K19" s="6">
        <v>0</v>
      </c>
      <c r="L19" s="166">
        <f t="shared" si="3"/>
        <v>0</v>
      </c>
      <c r="M19" s="170"/>
      <c r="N19" s="26">
        <v>14</v>
      </c>
      <c r="O19" s="27" t="s">
        <v>207</v>
      </c>
      <c r="P19" s="2"/>
      <c r="Q19" s="2"/>
      <c r="R19" s="2"/>
      <c r="S19" s="174">
        <f t="shared" si="4"/>
        <v>0</v>
      </c>
      <c r="T19" s="119"/>
      <c r="U19" s="26">
        <v>15</v>
      </c>
      <c r="V19" s="27" t="s">
        <v>207</v>
      </c>
      <c r="W19" s="2"/>
      <c r="X19" s="2"/>
      <c r="Y19" s="6">
        <f t="shared" si="5"/>
        <v>0</v>
      </c>
    </row>
    <row r="20" spans="2:25" ht="20.25" customHeight="1">
      <c r="B20" s="26"/>
      <c r="C20" s="27" t="s">
        <v>82</v>
      </c>
      <c r="D20" s="3">
        <f>SUM(D6:D19)</f>
        <v>1715</v>
      </c>
      <c r="E20" s="3"/>
      <c r="F20" s="3">
        <f aca="true" t="shared" si="6" ref="F20:L20">SUM(F6:F19)</f>
        <v>765623</v>
      </c>
      <c r="G20" s="3">
        <f t="shared" si="6"/>
        <v>5108.860000000001</v>
      </c>
      <c r="H20" s="7">
        <f t="shared" si="6"/>
        <v>6890.607</v>
      </c>
      <c r="I20" s="7">
        <f t="shared" si="6"/>
        <v>76.5623</v>
      </c>
      <c r="J20" s="7">
        <f t="shared" si="6"/>
        <v>257.25</v>
      </c>
      <c r="K20" s="7">
        <f t="shared" si="6"/>
        <v>3125.9999999999995</v>
      </c>
      <c r="L20" s="167">
        <f t="shared" si="6"/>
        <v>15459.279300000004</v>
      </c>
      <c r="M20" s="172"/>
      <c r="N20" s="26"/>
      <c r="O20" s="27" t="s">
        <v>82</v>
      </c>
      <c r="P20" s="3">
        <f>SUM(P6:P19)</f>
        <v>156300</v>
      </c>
      <c r="Q20" s="3"/>
      <c r="R20" s="3"/>
      <c r="S20" s="175">
        <f>SUM(S6:S19)</f>
        <v>3126</v>
      </c>
      <c r="T20" s="180"/>
      <c r="U20" s="26"/>
      <c r="V20" s="27" t="s">
        <v>82</v>
      </c>
      <c r="W20" s="3">
        <f>SUM(W6:W19)</f>
        <v>34821</v>
      </c>
      <c r="X20" s="3"/>
      <c r="Y20" s="3">
        <f>SUM(Y6:Y19)</f>
        <v>5108.860000000001</v>
      </c>
    </row>
    <row r="22" ht="12.75">
      <c r="B22" s="5" t="s">
        <v>298</v>
      </c>
    </row>
    <row r="23" ht="12.75">
      <c r="B23" s="5" t="s">
        <v>299</v>
      </c>
    </row>
  </sheetData>
  <mergeCells count="21">
    <mergeCell ref="X3:X4"/>
    <mergeCell ref="Y3:Y4"/>
    <mergeCell ref="U2:Y2"/>
    <mergeCell ref="P3:S3"/>
    <mergeCell ref="U3:U4"/>
    <mergeCell ref="V3:V4"/>
    <mergeCell ref="W3:W4"/>
    <mergeCell ref="N2:S2"/>
    <mergeCell ref="O3:O4"/>
    <mergeCell ref="B3:B4"/>
    <mergeCell ref="C3:C4"/>
    <mergeCell ref="D3:D4"/>
    <mergeCell ref="E3:E4"/>
    <mergeCell ref="F3:F4"/>
    <mergeCell ref="G3:K3"/>
    <mergeCell ref="L3:L4"/>
    <mergeCell ref="N3:N4"/>
    <mergeCell ref="B1:L1"/>
    <mergeCell ref="B2:K2"/>
    <mergeCell ref="N1:S1"/>
    <mergeCell ref="U1:Z1"/>
  </mergeCells>
  <printOptions/>
  <pageMargins left="0.75" right="0.75" top="0.75" bottom="0.54" header="0.5" footer="0.5"/>
  <pageSetup horizontalDpi="600" verticalDpi="600" orientation="landscape" paperSize="9" scale="102" r:id="rId1"/>
  <colBreaks count="2" manualBreakCount="2">
    <brk id="12" max="65535" man="1"/>
    <brk id="1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22"/>
  <sheetViews>
    <sheetView view="pageBreakPreview" zoomScale="75" zoomScaleSheetLayoutView="75" workbookViewId="0" topLeftCell="S1">
      <selection activeCell="AF19" sqref="AF19"/>
    </sheetView>
  </sheetViews>
  <sheetFormatPr defaultColWidth="9.140625" defaultRowHeight="12.75"/>
  <cols>
    <col min="2" max="2" width="4.57421875" style="0" customWidth="1"/>
    <col min="3" max="3" width="16.7109375" style="0" customWidth="1"/>
    <col min="4" max="4" width="10.140625" style="0" customWidth="1"/>
    <col min="5" max="5" width="9.8515625" style="0" customWidth="1"/>
    <col min="6" max="6" width="11.28125" style="0" bestFit="1" customWidth="1"/>
    <col min="7" max="7" width="12.7109375" style="0" customWidth="1"/>
    <col min="8" max="9" width="9.28125" style="0" bestFit="1" customWidth="1"/>
    <col min="10" max="10" width="11.28125" style="0" bestFit="1" customWidth="1"/>
    <col min="11" max="11" width="11.7109375" style="0" customWidth="1"/>
    <col min="12" max="13" width="9.28125" style="0" bestFit="1" customWidth="1"/>
    <col min="14" max="14" width="7.28125" style="0" customWidth="1"/>
    <col min="15" max="15" width="9.28125" style="0" bestFit="1" customWidth="1"/>
    <col min="16" max="16" width="4.7109375" style="0" customWidth="1"/>
    <col min="18" max="18" width="10.421875" style="0" customWidth="1"/>
    <col min="19" max="19" width="15.00390625" style="0" customWidth="1"/>
    <col min="20" max="20" width="10.00390625" style="0" bestFit="1" customWidth="1"/>
    <col min="21" max="26" width="10.00390625" style="0" customWidth="1"/>
    <col min="27" max="27" width="8.8515625" style="0" customWidth="1"/>
    <col min="28" max="28" width="8.57421875" style="0" bestFit="1" customWidth="1"/>
    <col min="29" max="29" width="5.8515625" style="0" customWidth="1"/>
    <col min="30" max="30" width="7.57421875" style="0" customWidth="1"/>
    <col min="31" max="31" width="5.421875" style="0" customWidth="1"/>
    <col min="32" max="32" width="9.57421875" style="0" customWidth="1"/>
    <col min="33" max="33" width="13.8515625" style="0" customWidth="1"/>
    <col min="36" max="36" width="8.421875" style="0" customWidth="1"/>
    <col min="39" max="39" width="8.421875" style="0" customWidth="1"/>
    <col min="40" max="40" width="10.28125" style="0" bestFit="1" customWidth="1"/>
  </cols>
  <sheetData>
    <row r="1" spans="2:40" ht="18">
      <c r="B1" s="200" t="s">
        <v>269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O1" s="142"/>
      <c r="P1" s="142"/>
      <c r="Q1" s="142"/>
      <c r="R1" s="142" t="s">
        <v>279</v>
      </c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 t="s">
        <v>279</v>
      </c>
      <c r="AG1" s="142"/>
      <c r="AH1" s="142"/>
      <c r="AI1" s="142"/>
      <c r="AJ1" s="142"/>
      <c r="AK1" s="142"/>
      <c r="AL1" s="142"/>
      <c r="AM1" s="142"/>
      <c r="AN1" s="142"/>
    </row>
    <row r="2" spans="3:33" ht="20.25">
      <c r="C2" s="113"/>
      <c r="D2" s="113"/>
      <c r="E2" s="148" t="s">
        <v>359</v>
      </c>
      <c r="F2" s="113"/>
      <c r="G2" s="113"/>
      <c r="H2" s="113"/>
      <c r="I2" s="113"/>
      <c r="J2" s="113"/>
      <c r="K2" s="113"/>
      <c r="L2" s="113"/>
      <c r="M2" s="113"/>
      <c r="O2" s="112"/>
      <c r="Q2" s="148" t="s">
        <v>359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48" t="s">
        <v>359</v>
      </c>
      <c r="AE2" s="112"/>
      <c r="AG2" s="112"/>
    </row>
    <row r="3" spans="12:39" ht="12.75">
      <c r="L3" t="s">
        <v>268</v>
      </c>
      <c r="Y3" t="s">
        <v>268</v>
      </c>
      <c r="AM3" t="s">
        <v>268</v>
      </c>
    </row>
    <row r="4" spans="2:40" ht="48.75" customHeight="1">
      <c r="B4" s="214" t="s">
        <v>284</v>
      </c>
      <c r="C4" s="214" t="s">
        <v>1</v>
      </c>
      <c r="D4" s="198" t="s">
        <v>204</v>
      </c>
      <c r="E4" s="198"/>
      <c r="F4" s="198" t="s">
        <v>208</v>
      </c>
      <c r="G4" s="198"/>
      <c r="H4" s="198"/>
      <c r="I4" s="198"/>
      <c r="J4" s="198" t="s">
        <v>211</v>
      </c>
      <c r="K4" s="198"/>
      <c r="L4" s="198"/>
      <c r="M4" s="198"/>
      <c r="N4" s="198" t="s">
        <v>214</v>
      </c>
      <c r="O4" s="198"/>
      <c r="P4" s="198"/>
      <c r="Q4" s="198"/>
      <c r="R4" s="198"/>
      <c r="S4" s="198"/>
      <c r="T4" s="198"/>
      <c r="U4" s="245" t="s">
        <v>252</v>
      </c>
      <c r="V4" s="245"/>
      <c r="W4" s="245"/>
      <c r="X4" s="245"/>
      <c r="Y4" s="245"/>
      <c r="Z4" s="245"/>
      <c r="AA4" s="198" t="s">
        <v>185</v>
      </c>
      <c r="AB4" s="198"/>
      <c r="AC4" s="198"/>
      <c r="AD4" s="198"/>
      <c r="AE4" s="198"/>
      <c r="AF4" s="198"/>
      <c r="AG4" s="198" t="s">
        <v>216</v>
      </c>
      <c r="AH4" s="198" t="s">
        <v>217</v>
      </c>
      <c r="AI4" s="198" t="s">
        <v>198</v>
      </c>
      <c r="AJ4" s="198" t="s">
        <v>199</v>
      </c>
      <c r="AK4" s="198" t="s">
        <v>218</v>
      </c>
      <c r="AL4" s="198" t="s">
        <v>219</v>
      </c>
      <c r="AM4" s="198" t="s">
        <v>220</v>
      </c>
      <c r="AN4" s="198" t="s">
        <v>22</v>
      </c>
    </row>
    <row r="5" spans="2:40" s="4" customFormat="1" ht="74.25" customHeight="1">
      <c r="B5" s="214"/>
      <c r="C5" s="214"/>
      <c r="D5" s="1" t="s">
        <v>205</v>
      </c>
      <c r="E5" s="1" t="s">
        <v>206</v>
      </c>
      <c r="F5" s="1" t="s">
        <v>32</v>
      </c>
      <c r="G5" s="1" t="s">
        <v>209</v>
      </c>
      <c r="H5" s="1" t="s">
        <v>210</v>
      </c>
      <c r="I5" s="1" t="s">
        <v>22</v>
      </c>
      <c r="J5" s="1" t="s">
        <v>32</v>
      </c>
      <c r="K5" s="1" t="s">
        <v>212</v>
      </c>
      <c r="L5" s="1" t="s">
        <v>213</v>
      </c>
      <c r="M5" s="1" t="s">
        <v>22</v>
      </c>
      <c r="N5" s="1" t="s">
        <v>215</v>
      </c>
      <c r="O5" s="1" t="s">
        <v>186</v>
      </c>
      <c r="P5" s="1" t="s">
        <v>187</v>
      </c>
      <c r="Q5" s="1" t="s">
        <v>188</v>
      </c>
      <c r="R5" s="1" t="s">
        <v>189</v>
      </c>
      <c r="S5" s="1" t="s">
        <v>190</v>
      </c>
      <c r="T5" s="1" t="s">
        <v>191</v>
      </c>
      <c r="U5" s="1" t="s">
        <v>192</v>
      </c>
      <c r="V5" s="1" t="s">
        <v>193</v>
      </c>
      <c r="W5" s="1" t="s">
        <v>194</v>
      </c>
      <c r="X5" s="1" t="s">
        <v>195</v>
      </c>
      <c r="Y5" s="1" t="s">
        <v>196</v>
      </c>
      <c r="Z5" s="1" t="s">
        <v>197</v>
      </c>
      <c r="AA5" s="1" t="s">
        <v>192</v>
      </c>
      <c r="AB5" s="1" t="s">
        <v>193</v>
      </c>
      <c r="AC5" s="1" t="s">
        <v>194</v>
      </c>
      <c r="AD5" s="1" t="s">
        <v>195</v>
      </c>
      <c r="AE5" s="1" t="s">
        <v>265</v>
      </c>
      <c r="AF5" s="1" t="s">
        <v>197</v>
      </c>
      <c r="AG5" s="198"/>
      <c r="AH5" s="198"/>
      <c r="AI5" s="198"/>
      <c r="AJ5" s="198"/>
      <c r="AK5" s="198"/>
      <c r="AL5" s="198"/>
      <c r="AM5" s="198"/>
      <c r="AN5" s="198"/>
    </row>
    <row r="6" spans="2:40" ht="21" customHeight="1">
      <c r="B6" s="2">
        <v>1</v>
      </c>
      <c r="C6" s="2" t="s">
        <v>200</v>
      </c>
      <c r="D6" s="2">
        <v>33</v>
      </c>
      <c r="E6" s="2">
        <v>33</v>
      </c>
      <c r="F6" s="2">
        <v>502</v>
      </c>
      <c r="G6" s="2">
        <v>10.04</v>
      </c>
      <c r="H6" s="2">
        <v>10.04</v>
      </c>
      <c r="I6" s="2">
        <v>20.08</v>
      </c>
      <c r="J6" s="2">
        <v>6219</v>
      </c>
      <c r="K6" s="2">
        <v>124.38</v>
      </c>
      <c r="L6" s="2">
        <v>124.38</v>
      </c>
      <c r="M6" s="2">
        <v>248.76</v>
      </c>
      <c r="N6" s="2">
        <v>45</v>
      </c>
      <c r="O6" s="2">
        <v>2000</v>
      </c>
      <c r="P6" s="2">
        <v>3</v>
      </c>
      <c r="Q6" s="2">
        <v>750</v>
      </c>
      <c r="R6" s="2">
        <v>33750</v>
      </c>
      <c r="S6" s="2">
        <v>13500</v>
      </c>
      <c r="T6" s="6">
        <v>2025.4725</v>
      </c>
      <c r="U6" s="39">
        <v>117003</v>
      </c>
      <c r="V6" s="39">
        <v>78002</v>
      </c>
      <c r="W6" s="6">
        <v>20</v>
      </c>
      <c r="X6" s="6">
        <v>15</v>
      </c>
      <c r="Y6" s="6">
        <v>15</v>
      </c>
      <c r="Z6" s="6">
        <f>((U6*W6*Y6)+(V6*X6*Y6))/100000</f>
        <v>526.5135</v>
      </c>
      <c r="AA6" s="39">
        <v>117003</v>
      </c>
      <c r="AB6" s="2">
        <v>78002</v>
      </c>
      <c r="AC6" s="2">
        <v>20</v>
      </c>
      <c r="AD6" s="2">
        <v>15</v>
      </c>
      <c r="AE6" s="2">
        <v>200</v>
      </c>
      <c r="AF6" s="6">
        <v>1053.5</v>
      </c>
      <c r="AG6" s="6">
        <v>35.08853681267475</v>
      </c>
      <c r="AH6" s="2">
        <v>0.33</v>
      </c>
      <c r="AI6" s="6">
        <v>5.848089468779124</v>
      </c>
      <c r="AJ6" s="2">
        <v>326</v>
      </c>
      <c r="AK6" s="6">
        <v>10</v>
      </c>
      <c r="AL6" s="6">
        <v>58.48089468779124</v>
      </c>
      <c r="AM6" s="6">
        <v>23.392357875116495</v>
      </c>
      <c r="AN6" s="6">
        <f>AL6+AK6+AJ6+AI6+AH6+AG6+AF6+T6+M6+I6+E6+AM6+Z6</f>
        <v>4366.465878844362</v>
      </c>
    </row>
    <row r="7" spans="2:40" ht="21" customHeight="1">
      <c r="B7" s="2">
        <v>2</v>
      </c>
      <c r="C7" s="2" t="s">
        <v>69</v>
      </c>
      <c r="D7" s="2">
        <v>17</v>
      </c>
      <c r="E7" s="2">
        <v>17</v>
      </c>
      <c r="F7" s="2">
        <v>1112</v>
      </c>
      <c r="G7" s="2">
        <v>22.24</v>
      </c>
      <c r="H7" s="2">
        <v>22.24</v>
      </c>
      <c r="I7" s="2">
        <v>44.48</v>
      </c>
      <c r="J7" s="2">
        <v>28</v>
      </c>
      <c r="K7" s="2">
        <v>0.56</v>
      </c>
      <c r="L7" s="2">
        <v>0.56</v>
      </c>
      <c r="M7" s="2">
        <v>1.12</v>
      </c>
      <c r="N7" s="2">
        <v>60</v>
      </c>
      <c r="O7" s="2">
        <v>2000</v>
      </c>
      <c r="P7" s="2">
        <v>3</v>
      </c>
      <c r="Q7" s="2">
        <v>750</v>
      </c>
      <c r="R7" s="2">
        <v>45000</v>
      </c>
      <c r="S7" s="2">
        <v>18000</v>
      </c>
      <c r="T7" s="6">
        <v>2700.63</v>
      </c>
      <c r="U7" s="39">
        <v>109980</v>
      </c>
      <c r="V7" s="39">
        <v>73320</v>
      </c>
      <c r="W7" s="6">
        <v>20</v>
      </c>
      <c r="X7" s="6">
        <v>15</v>
      </c>
      <c r="Y7" s="6">
        <v>15</v>
      </c>
      <c r="Z7" s="6">
        <f aca="true" t="shared" si="0" ref="Z7:Z19">((U7*W7*Y7)+(V7*X7*Y7))/100000</f>
        <v>494.91</v>
      </c>
      <c r="AA7" s="39">
        <v>109980</v>
      </c>
      <c r="AB7" s="39">
        <v>73320</v>
      </c>
      <c r="AC7" s="2">
        <v>20</v>
      </c>
      <c r="AD7" s="2">
        <v>15</v>
      </c>
      <c r="AE7" s="2">
        <v>200</v>
      </c>
      <c r="AF7" s="6">
        <v>327.6127</v>
      </c>
      <c r="AG7" s="6">
        <v>77.7260018639329</v>
      </c>
      <c r="AH7" s="2">
        <v>0.17</v>
      </c>
      <c r="AI7" s="6">
        <v>12.954333643988816</v>
      </c>
      <c r="AJ7" s="2">
        <v>970</v>
      </c>
      <c r="AK7" s="6"/>
      <c r="AL7" s="6">
        <v>129.54333643988815</v>
      </c>
      <c r="AM7" s="6">
        <v>51.817334575955265</v>
      </c>
      <c r="AN7" s="6">
        <f aca="true" t="shared" si="1" ref="AN7:AN19">AL7+AK7+AJ7+AI7+AH7+AG7+AF7+T7+M7+I7+E7+AM7+Z7</f>
        <v>4827.963706523765</v>
      </c>
    </row>
    <row r="8" spans="2:40" ht="21" customHeight="1">
      <c r="B8" s="2">
        <v>3</v>
      </c>
      <c r="C8" s="2" t="s">
        <v>70</v>
      </c>
      <c r="D8" s="2">
        <v>17</v>
      </c>
      <c r="E8" s="2">
        <v>17</v>
      </c>
      <c r="F8" s="2">
        <v>540</v>
      </c>
      <c r="G8" s="2">
        <v>10.8</v>
      </c>
      <c r="H8" s="2">
        <v>10.8</v>
      </c>
      <c r="I8" s="2">
        <v>21.6</v>
      </c>
      <c r="J8" s="2"/>
      <c r="K8" s="2">
        <v>0</v>
      </c>
      <c r="L8" s="2">
        <v>0</v>
      </c>
      <c r="M8" s="2">
        <v>0</v>
      </c>
      <c r="N8" s="2">
        <v>41</v>
      </c>
      <c r="O8" s="2">
        <v>2000</v>
      </c>
      <c r="P8" s="2">
        <v>3</v>
      </c>
      <c r="Q8" s="2">
        <v>750</v>
      </c>
      <c r="R8" s="2">
        <v>30750</v>
      </c>
      <c r="S8" s="2">
        <v>12300</v>
      </c>
      <c r="T8" s="6">
        <v>1845.4305</v>
      </c>
      <c r="U8" s="39">
        <v>121587</v>
      </c>
      <c r="V8" s="39">
        <v>81058</v>
      </c>
      <c r="W8" s="6">
        <v>20</v>
      </c>
      <c r="X8" s="6">
        <v>15</v>
      </c>
      <c r="Y8" s="6">
        <v>15</v>
      </c>
      <c r="Z8" s="6">
        <f t="shared" si="0"/>
        <v>547.1415</v>
      </c>
      <c r="AA8" s="39">
        <v>121587</v>
      </c>
      <c r="AB8" s="39">
        <v>81058</v>
      </c>
      <c r="AC8" s="2">
        <v>20</v>
      </c>
      <c r="AD8" s="2">
        <v>15</v>
      </c>
      <c r="AE8" s="2">
        <v>200</v>
      </c>
      <c r="AF8" s="6">
        <v>289.9404</v>
      </c>
      <c r="AG8" s="6">
        <v>37.74464119291705</v>
      </c>
      <c r="AH8" s="2">
        <v>0.17</v>
      </c>
      <c r="AI8" s="6">
        <v>6.290773532152842</v>
      </c>
      <c r="AJ8" s="2">
        <v>378</v>
      </c>
      <c r="AK8" s="6">
        <v>20</v>
      </c>
      <c r="AL8" s="6">
        <v>62.90773532152842</v>
      </c>
      <c r="AM8" s="6">
        <v>25.16309412861137</v>
      </c>
      <c r="AN8" s="6">
        <f t="shared" si="1"/>
        <v>3251.3886441752093</v>
      </c>
    </row>
    <row r="9" spans="1:40" ht="21" customHeight="1">
      <c r="A9" s="152">
        <v>66</v>
      </c>
      <c r="B9" s="2">
        <v>4</v>
      </c>
      <c r="C9" s="2" t="s">
        <v>71</v>
      </c>
      <c r="D9" s="2">
        <v>3</v>
      </c>
      <c r="E9" s="2">
        <v>3</v>
      </c>
      <c r="F9" s="2">
        <v>20</v>
      </c>
      <c r="G9" s="2">
        <v>0.4</v>
      </c>
      <c r="H9" s="2">
        <v>0.4</v>
      </c>
      <c r="I9" s="2">
        <v>0.8</v>
      </c>
      <c r="J9" s="2"/>
      <c r="K9" s="2">
        <v>0</v>
      </c>
      <c r="L9" s="2">
        <v>0</v>
      </c>
      <c r="M9" s="2">
        <v>0</v>
      </c>
      <c r="N9" s="2">
        <v>0</v>
      </c>
      <c r="O9" s="2">
        <v>2000</v>
      </c>
      <c r="P9" s="2">
        <v>3</v>
      </c>
      <c r="Q9" s="2">
        <v>750</v>
      </c>
      <c r="R9" s="2">
        <v>0</v>
      </c>
      <c r="S9" s="2">
        <v>0</v>
      </c>
      <c r="T9" s="6">
        <v>0</v>
      </c>
      <c r="U9" s="39">
        <v>7917</v>
      </c>
      <c r="V9" s="39">
        <v>5278</v>
      </c>
      <c r="W9" s="6">
        <v>20</v>
      </c>
      <c r="X9" s="6">
        <v>15</v>
      </c>
      <c r="Y9" s="6">
        <v>15</v>
      </c>
      <c r="Z9" s="6">
        <f t="shared" si="0"/>
        <v>35.6265</v>
      </c>
      <c r="AA9" s="39">
        <v>7917</v>
      </c>
      <c r="AB9" s="39">
        <v>5278</v>
      </c>
      <c r="AC9" s="2">
        <v>20</v>
      </c>
      <c r="AD9" s="2">
        <v>15</v>
      </c>
      <c r="AE9" s="2">
        <v>200</v>
      </c>
      <c r="AF9" s="6">
        <v>0</v>
      </c>
      <c r="AG9" s="6">
        <v>1.3979496738117427</v>
      </c>
      <c r="AH9" s="2">
        <v>0.03</v>
      </c>
      <c r="AI9" s="6">
        <v>0.2329916123019571</v>
      </c>
      <c r="AJ9" s="2">
        <v>50</v>
      </c>
      <c r="AK9" s="6"/>
      <c r="AL9" s="6">
        <v>2.3299161230195713</v>
      </c>
      <c r="AM9" s="6">
        <v>0.9319664492078285</v>
      </c>
      <c r="AN9" s="6">
        <f t="shared" si="1"/>
        <v>94.34932385834111</v>
      </c>
    </row>
    <row r="10" spans="2:40" ht="21" customHeight="1">
      <c r="B10" s="2">
        <v>5</v>
      </c>
      <c r="C10" s="2" t="s">
        <v>72</v>
      </c>
      <c r="D10" s="2">
        <v>34</v>
      </c>
      <c r="E10" s="2">
        <v>34</v>
      </c>
      <c r="F10" s="2">
        <v>690</v>
      </c>
      <c r="G10" s="2">
        <v>13.8</v>
      </c>
      <c r="H10" s="2">
        <v>13.8</v>
      </c>
      <c r="I10" s="2">
        <v>27.6</v>
      </c>
      <c r="J10" s="2">
        <v>286</v>
      </c>
      <c r="K10" s="2">
        <v>5.72</v>
      </c>
      <c r="L10" s="2">
        <v>5.72</v>
      </c>
      <c r="M10" s="2">
        <v>11.44</v>
      </c>
      <c r="N10" s="2">
        <v>53</v>
      </c>
      <c r="O10" s="2">
        <v>2000</v>
      </c>
      <c r="P10" s="2">
        <v>3</v>
      </c>
      <c r="Q10" s="2">
        <v>750</v>
      </c>
      <c r="R10" s="2">
        <v>39750</v>
      </c>
      <c r="S10" s="2">
        <v>15900</v>
      </c>
      <c r="T10" s="6">
        <v>2385.5565</v>
      </c>
      <c r="U10" s="39">
        <v>135720</v>
      </c>
      <c r="V10" s="39">
        <v>90480</v>
      </c>
      <c r="W10" s="6">
        <v>20</v>
      </c>
      <c r="X10" s="6">
        <v>15</v>
      </c>
      <c r="Y10" s="6">
        <v>15</v>
      </c>
      <c r="Z10" s="6">
        <f t="shared" si="0"/>
        <v>610.74</v>
      </c>
      <c r="AA10" s="39">
        <v>135720</v>
      </c>
      <c r="AB10" s="39">
        <v>90480</v>
      </c>
      <c r="AC10" s="2">
        <v>20</v>
      </c>
      <c r="AD10" s="2">
        <v>15</v>
      </c>
      <c r="AE10" s="2">
        <v>200</v>
      </c>
      <c r="AF10" s="6">
        <v>442.9</v>
      </c>
      <c r="AG10" s="6">
        <v>48.22926374650513</v>
      </c>
      <c r="AH10" s="2">
        <v>0.34</v>
      </c>
      <c r="AI10" s="6">
        <v>8.038210624417522</v>
      </c>
      <c r="AJ10" s="2">
        <v>398</v>
      </c>
      <c r="AK10" s="6">
        <v>10</v>
      </c>
      <c r="AL10" s="6">
        <v>80.38210624417522</v>
      </c>
      <c r="AM10" s="6">
        <v>32.152842497670086</v>
      </c>
      <c r="AN10" s="6">
        <f t="shared" si="1"/>
        <v>4089.3789231127685</v>
      </c>
    </row>
    <row r="11" spans="2:40" ht="21" customHeight="1">
      <c r="B11" s="2">
        <v>6</v>
      </c>
      <c r="C11" s="2" t="s">
        <v>73</v>
      </c>
      <c r="D11" s="2">
        <v>4</v>
      </c>
      <c r="E11" s="2">
        <v>4</v>
      </c>
      <c r="F11" s="2">
        <v>20</v>
      </c>
      <c r="G11" s="2">
        <v>0.4</v>
      </c>
      <c r="H11" s="2">
        <v>0.4</v>
      </c>
      <c r="I11" s="2">
        <v>0.8</v>
      </c>
      <c r="J11" s="2"/>
      <c r="K11" s="2">
        <v>0</v>
      </c>
      <c r="L11" s="2">
        <v>0</v>
      </c>
      <c r="M11" s="2">
        <v>0</v>
      </c>
      <c r="N11" s="2">
        <v>2</v>
      </c>
      <c r="O11" s="2">
        <v>2000</v>
      </c>
      <c r="P11" s="2">
        <v>3</v>
      </c>
      <c r="Q11" s="2">
        <v>750</v>
      </c>
      <c r="R11" s="2">
        <v>1500</v>
      </c>
      <c r="S11" s="2">
        <v>600</v>
      </c>
      <c r="T11" s="6">
        <v>90.021</v>
      </c>
      <c r="U11" s="39">
        <v>13200</v>
      </c>
      <c r="V11" s="39">
        <v>8800</v>
      </c>
      <c r="W11" s="6">
        <v>20</v>
      </c>
      <c r="X11" s="6">
        <v>15</v>
      </c>
      <c r="Y11" s="6">
        <v>15</v>
      </c>
      <c r="Z11" s="6">
        <f t="shared" si="0"/>
        <v>59.4</v>
      </c>
      <c r="AA11" s="39">
        <v>13200</v>
      </c>
      <c r="AB11" s="39">
        <v>8800</v>
      </c>
      <c r="AC11" s="2">
        <v>20</v>
      </c>
      <c r="AD11" s="2">
        <v>15</v>
      </c>
      <c r="AE11" s="2">
        <v>200</v>
      </c>
      <c r="AF11" s="6">
        <v>6.5102</v>
      </c>
      <c r="AG11" s="6">
        <v>1.3979496738117427</v>
      </c>
      <c r="AH11" s="2">
        <v>0.04</v>
      </c>
      <c r="AI11" s="6">
        <v>0.2329916123019571</v>
      </c>
      <c r="AJ11" s="2">
        <v>350</v>
      </c>
      <c r="AK11" s="6"/>
      <c r="AL11" s="6">
        <v>2.3299161230195713</v>
      </c>
      <c r="AM11" s="6">
        <v>0.9319664492078285</v>
      </c>
      <c r="AN11" s="6">
        <f t="shared" si="1"/>
        <v>515.6640238583411</v>
      </c>
    </row>
    <row r="12" spans="2:40" ht="21" customHeight="1">
      <c r="B12" s="2">
        <v>7</v>
      </c>
      <c r="C12" s="2" t="s">
        <v>74</v>
      </c>
      <c r="D12" s="2">
        <v>3</v>
      </c>
      <c r="E12" s="2">
        <v>3</v>
      </c>
      <c r="F12" s="2">
        <v>250</v>
      </c>
      <c r="G12" s="2">
        <v>5</v>
      </c>
      <c r="H12" s="2">
        <v>5</v>
      </c>
      <c r="I12" s="2">
        <v>10</v>
      </c>
      <c r="J12" s="2"/>
      <c r="K12" s="2">
        <v>0</v>
      </c>
      <c r="L12" s="2">
        <v>0</v>
      </c>
      <c r="M12" s="2">
        <v>0</v>
      </c>
      <c r="N12" s="2">
        <v>9</v>
      </c>
      <c r="O12" s="2">
        <v>2000</v>
      </c>
      <c r="P12" s="2">
        <v>3</v>
      </c>
      <c r="Q12" s="2">
        <v>750</v>
      </c>
      <c r="R12" s="2">
        <v>6750</v>
      </c>
      <c r="S12" s="2">
        <v>2700</v>
      </c>
      <c r="T12" s="6">
        <v>405.0945</v>
      </c>
      <c r="U12" s="39">
        <v>33876</v>
      </c>
      <c r="V12" s="39">
        <v>22584</v>
      </c>
      <c r="W12" s="6">
        <v>20</v>
      </c>
      <c r="X12" s="6">
        <v>15</v>
      </c>
      <c r="Y12" s="6">
        <v>15</v>
      </c>
      <c r="Z12" s="6">
        <f t="shared" si="0"/>
        <v>152.442</v>
      </c>
      <c r="AA12" s="39">
        <v>33876</v>
      </c>
      <c r="AB12" s="39">
        <v>22584</v>
      </c>
      <c r="AC12" s="2">
        <v>20</v>
      </c>
      <c r="AD12" s="2">
        <v>15</v>
      </c>
      <c r="AE12" s="2">
        <v>200</v>
      </c>
      <c r="AF12" s="6">
        <v>64.5</v>
      </c>
      <c r="AG12" s="6">
        <v>17.474370922646784</v>
      </c>
      <c r="AH12" s="2">
        <v>0.03</v>
      </c>
      <c r="AI12" s="6">
        <v>2.9123951537744643</v>
      </c>
      <c r="AJ12" s="2">
        <v>254</v>
      </c>
      <c r="AK12" s="6"/>
      <c r="AL12" s="6">
        <v>29.12395153774464</v>
      </c>
      <c r="AM12" s="6">
        <v>11.649580615097857</v>
      </c>
      <c r="AN12" s="6">
        <f t="shared" si="1"/>
        <v>950.2267982292637</v>
      </c>
    </row>
    <row r="13" spans="2:40" ht="21" customHeight="1">
      <c r="B13" s="2">
        <v>8</v>
      </c>
      <c r="C13" s="2" t="s">
        <v>75</v>
      </c>
      <c r="D13" s="2">
        <v>12</v>
      </c>
      <c r="E13" s="2">
        <v>12</v>
      </c>
      <c r="F13" s="2">
        <v>187</v>
      </c>
      <c r="G13" s="2">
        <v>3.74</v>
      </c>
      <c r="H13" s="2">
        <v>3.74</v>
      </c>
      <c r="I13" s="2">
        <v>7.48</v>
      </c>
      <c r="J13" s="2">
        <v>119</v>
      </c>
      <c r="K13" s="2">
        <v>2.38</v>
      </c>
      <c r="L13" s="2">
        <v>2.38</v>
      </c>
      <c r="M13" s="2">
        <v>4.76</v>
      </c>
      <c r="N13" s="2">
        <v>24</v>
      </c>
      <c r="O13" s="2">
        <v>2000</v>
      </c>
      <c r="P13" s="2">
        <v>3</v>
      </c>
      <c r="Q13" s="2">
        <v>750</v>
      </c>
      <c r="R13" s="2">
        <v>18000</v>
      </c>
      <c r="S13" s="2">
        <v>7200</v>
      </c>
      <c r="T13" s="6">
        <v>1080.252</v>
      </c>
      <c r="U13" s="39">
        <v>69321</v>
      </c>
      <c r="V13" s="39">
        <v>46214</v>
      </c>
      <c r="W13" s="6">
        <v>20</v>
      </c>
      <c r="X13" s="6">
        <v>15</v>
      </c>
      <c r="Y13" s="6">
        <v>15</v>
      </c>
      <c r="Z13" s="6">
        <f t="shared" si="0"/>
        <v>311.9445</v>
      </c>
      <c r="AA13" s="39">
        <v>69321</v>
      </c>
      <c r="AB13" s="39">
        <v>46214</v>
      </c>
      <c r="AC13" s="2">
        <v>20</v>
      </c>
      <c r="AD13" s="2">
        <v>15</v>
      </c>
      <c r="AE13" s="2">
        <v>200</v>
      </c>
      <c r="AF13" s="6">
        <v>470.1104000000001</v>
      </c>
      <c r="AG13" s="6">
        <v>13.070829450139792</v>
      </c>
      <c r="AH13" s="2">
        <v>0.12</v>
      </c>
      <c r="AI13" s="6">
        <v>2.178471575023299</v>
      </c>
      <c r="AJ13" s="2">
        <v>212</v>
      </c>
      <c r="AK13" s="6">
        <v>20</v>
      </c>
      <c r="AL13" s="6">
        <v>21.784715750232987</v>
      </c>
      <c r="AM13" s="6">
        <v>8.713886300093195</v>
      </c>
      <c r="AN13" s="6">
        <f t="shared" si="1"/>
        <v>2164.414803075489</v>
      </c>
    </row>
    <row r="14" spans="2:40" ht="21" customHeight="1">
      <c r="B14" s="2">
        <v>9</v>
      </c>
      <c r="C14" s="2" t="s">
        <v>201</v>
      </c>
      <c r="D14" s="2">
        <v>23</v>
      </c>
      <c r="E14" s="2">
        <v>23</v>
      </c>
      <c r="F14" s="2">
        <v>57</v>
      </c>
      <c r="G14" s="2">
        <v>1.14</v>
      </c>
      <c r="H14" s="2">
        <v>1.14</v>
      </c>
      <c r="I14" s="2">
        <v>2.28</v>
      </c>
      <c r="J14" s="2">
        <v>54</v>
      </c>
      <c r="K14" s="2">
        <v>1.08</v>
      </c>
      <c r="L14" s="2">
        <v>1.08</v>
      </c>
      <c r="M14" s="2">
        <v>2.16</v>
      </c>
      <c r="N14" s="2">
        <v>4</v>
      </c>
      <c r="O14" s="2">
        <v>2000</v>
      </c>
      <c r="P14" s="2">
        <v>3</v>
      </c>
      <c r="Q14" s="2">
        <v>750</v>
      </c>
      <c r="R14" s="2">
        <v>3000</v>
      </c>
      <c r="S14" s="2">
        <v>1200</v>
      </c>
      <c r="T14" s="6">
        <v>180.042</v>
      </c>
      <c r="U14" s="39">
        <v>68967</v>
      </c>
      <c r="V14" s="39">
        <v>45978</v>
      </c>
      <c r="W14" s="6">
        <v>20</v>
      </c>
      <c r="X14" s="6">
        <v>15</v>
      </c>
      <c r="Y14" s="6">
        <v>15</v>
      </c>
      <c r="Z14" s="6">
        <f t="shared" si="0"/>
        <v>310.3515</v>
      </c>
      <c r="AA14" s="39">
        <v>68967</v>
      </c>
      <c r="AB14" s="39">
        <v>45978</v>
      </c>
      <c r="AC14" s="2">
        <v>20</v>
      </c>
      <c r="AD14" s="2">
        <v>15</v>
      </c>
      <c r="AE14" s="2">
        <v>200</v>
      </c>
      <c r="AF14" s="6">
        <v>264.6263</v>
      </c>
      <c r="AG14" s="6">
        <v>3.984156570363467</v>
      </c>
      <c r="AH14" s="2">
        <v>0.23</v>
      </c>
      <c r="AI14" s="6">
        <v>0.6640260950605779</v>
      </c>
      <c r="AJ14" s="2">
        <v>674</v>
      </c>
      <c r="AK14" s="6"/>
      <c r="AL14" s="6">
        <v>6.640260950605779</v>
      </c>
      <c r="AM14" s="6">
        <v>2.6561043802423114</v>
      </c>
      <c r="AN14" s="6">
        <f t="shared" si="1"/>
        <v>1470.6343479962723</v>
      </c>
    </row>
    <row r="15" spans="2:40" ht="21" customHeight="1">
      <c r="B15" s="2">
        <v>10</v>
      </c>
      <c r="C15" s="2" t="s">
        <v>77</v>
      </c>
      <c r="D15" s="2"/>
      <c r="E15" s="2">
        <v>0</v>
      </c>
      <c r="F15" s="2">
        <v>144</v>
      </c>
      <c r="G15" s="2">
        <v>2.88</v>
      </c>
      <c r="H15" s="2">
        <v>2.88</v>
      </c>
      <c r="I15" s="2">
        <v>5.76</v>
      </c>
      <c r="J15" s="2"/>
      <c r="K15" s="2">
        <v>0</v>
      </c>
      <c r="L15" s="2">
        <v>0</v>
      </c>
      <c r="M15" s="2">
        <v>0</v>
      </c>
      <c r="N15" s="2">
        <v>11</v>
      </c>
      <c r="O15" s="2">
        <v>2000</v>
      </c>
      <c r="P15" s="2">
        <v>3</v>
      </c>
      <c r="Q15" s="2">
        <v>750</v>
      </c>
      <c r="R15" s="2">
        <v>8250</v>
      </c>
      <c r="S15" s="2">
        <v>3300</v>
      </c>
      <c r="T15" s="6">
        <v>495.1155</v>
      </c>
      <c r="U15" s="39">
        <v>16350</v>
      </c>
      <c r="V15" s="39">
        <v>10900</v>
      </c>
      <c r="W15" s="6">
        <v>20</v>
      </c>
      <c r="X15" s="6">
        <v>15</v>
      </c>
      <c r="Y15" s="6">
        <v>15</v>
      </c>
      <c r="Z15" s="6">
        <f t="shared" si="0"/>
        <v>73.575</v>
      </c>
      <c r="AA15" s="39">
        <v>16350</v>
      </c>
      <c r="AB15" s="39">
        <v>10900</v>
      </c>
      <c r="AC15" s="2">
        <v>20</v>
      </c>
      <c r="AD15" s="2">
        <v>15</v>
      </c>
      <c r="AE15" s="2">
        <v>200</v>
      </c>
      <c r="AF15" s="6">
        <v>3.2207</v>
      </c>
      <c r="AG15" s="6">
        <v>10.065237651444548</v>
      </c>
      <c r="AH15" s="2"/>
      <c r="AI15" s="6">
        <v>1.6775396085740912</v>
      </c>
      <c r="AJ15" s="2">
        <v>414</v>
      </c>
      <c r="AK15" s="6"/>
      <c r="AL15" s="6">
        <v>16.775396085740912</v>
      </c>
      <c r="AM15" s="6">
        <v>6.710158434296365</v>
      </c>
      <c r="AN15" s="6">
        <f t="shared" si="1"/>
        <v>1026.899531780056</v>
      </c>
    </row>
    <row r="16" spans="2:40" ht="21" customHeight="1">
      <c r="B16" s="2">
        <v>11</v>
      </c>
      <c r="C16" s="2" t="s">
        <v>78</v>
      </c>
      <c r="D16" s="2">
        <v>22</v>
      </c>
      <c r="E16" s="2">
        <v>22</v>
      </c>
      <c r="F16" s="2">
        <v>596</v>
      </c>
      <c r="G16" s="2">
        <v>11.92</v>
      </c>
      <c r="H16" s="2">
        <v>11.92</v>
      </c>
      <c r="I16" s="2">
        <v>23.84</v>
      </c>
      <c r="J16" s="2">
        <v>108</v>
      </c>
      <c r="K16" s="2">
        <v>2.16</v>
      </c>
      <c r="L16" s="2">
        <v>2.16</v>
      </c>
      <c r="M16" s="2">
        <v>4.32</v>
      </c>
      <c r="N16" s="2">
        <v>46</v>
      </c>
      <c r="O16" s="2">
        <v>2000</v>
      </c>
      <c r="P16" s="2">
        <v>3</v>
      </c>
      <c r="Q16" s="2">
        <v>750</v>
      </c>
      <c r="R16" s="2">
        <v>34500</v>
      </c>
      <c r="S16" s="2">
        <v>13800</v>
      </c>
      <c r="T16" s="6">
        <v>2070.483</v>
      </c>
      <c r="U16" s="39">
        <v>130656</v>
      </c>
      <c r="V16" s="39">
        <v>87104</v>
      </c>
      <c r="W16" s="6">
        <v>20</v>
      </c>
      <c r="X16" s="6">
        <v>15</v>
      </c>
      <c r="Y16" s="6">
        <v>15</v>
      </c>
      <c r="Z16" s="6">
        <f t="shared" si="0"/>
        <v>587.952</v>
      </c>
      <c r="AA16" s="39">
        <v>130656</v>
      </c>
      <c r="AB16" s="39">
        <v>87104</v>
      </c>
      <c r="AC16" s="2">
        <v>20</v>
      </c>
      <c r="AD16" s="2">
        <v>15</v>
      </c>
      <c r="AE16" s="2">
        <v>200</v>
      </c>
      <c r="AF16" s="6">
        <v>98.7495</v>
      </c>
      <c r="AG16" s="6">
        <v>41.658900279589936</v>
      </c>
      <c r="AH16" s="2">
        <v>0.22</v>
      </c>
      <c r="AI16" s="6">
        <v>6.943150046598323</v>
      </c>
      <c r="AJ16" s="2">
        <v>268</v>
      </c>
      <c r="AK16" s="6"/>
      <c r="AL16" s="6">
        <v>69.43150046598323</v>
      </c>
      <c r="AM16" s="6">
        <v>27.77260018639329</v>
      </c>
      <c r="AN16" s="6">
        <f t="shared" si="1"/>
        <v>3221.370650978565</v>
      </c>
    </row>
    <row r="17" spans="2:40" ht="21" customHeight="1">
      <c r="B17" s="2">
        <v>12</v>
      </c>
      <c r="C17" s="2" t="s">
        <v>203</v>
      </c>
      <c r="D17" s="2">
        <v>34</v>
      </c>
      <c r="E17" s="2">
        <v>34</v>
      </c>
      <c r="F17" s="2">
        <v>160</v>
      </c>
      <c r="G17" s="2">
        <v>3.2</v>
      </c>
      <c r="H17" s="2">
        <v>3.2</v>
      </c>
      <c r="I17" s="2">
        <v>6.4</v>
      </c>
      <c r="J17" s="2">
        <v>20</v>
      </c>
      <c r="K17" s="2">
        <v>0.4</v>
      </c>
      <c r="L17" s="2">
        <v>0.4</v>
      </c>
      <c r="M17" s="2">
        <v>0.8</v>
      </c>
      <c r="N17" s="2">
        <v>34</v>
      </c>
      <c r="O17" s="2">
        <v>2000</v>
      </c>
      <c r="P17" s="2">
        <v>3</v>
      </c>
      <c r="Q17" s="2">
        <v>750</v>
      </c>
      <c r="R17" s="2">
        <v>25500</v>
      </c>
      <c r="S17" s="2">
        <v>10200</v>
      </c>
      <c r="T17" s="6">
        <v>1530.357</v>
      </c>
      <c r="U17" s="39">
        <v>307425</v>
      </c>
      <c r="V17" s="39">
        <v>204950</v>
      </c>
      <c r="W17" s="6">
        <v>20</v>
      </c>
      <c r="X17" s="6">
        <v>15</v>
      </c>
      <c r="Y17" s="6">
        <v>15</v>
      </c>
      <c r="Z17" s="6">
        <f t="shared" si="0"/>
        <v>1383.4125</v>
      </c>
      <c r="AA17" s="39">
        <v>307425</v>
      </c>
      <c r="AB17" s="39">
        <v>204950</v>
      </c>
      <c r="AC17" s="2">
        <v>20</v>
      </c>
      <c r="AD17" s="2">
        <v>15</v>
      </c>
      <c r="AE17" s="2">
        <v>200</v>
      </c>
      <c r="AF17" s="6">
        <v>264.6263</v>
      </c>
      <c r="AG17" s="6">
        <v>11.183597390493942</v>
      </c>
      <c r="AH17" s="2">
        <v>0.34</v>
      </c>
      <c r="AI17" s="6">
        <v>1.863932898415657</v>
      </c>
      <c r="AJ17" s="2">
        <v>328</v>
      </c>
      <c r="AK17" s="6">
        <v>30</v>
      </c>
      <c r="AL17" s="6">
        <v>18.63932898415657</v>
      </c>
      <c r="AM17" s="6">
        <v>7.455731593662628</v>
      </c>
      <c r="AN17" s="6">
        <f t="shared" si="1"/>
        <v>3617.078390866729</v>
      </c>
    </row>
    <row r="18" spans="2:40" ht="21" customHeight="1">
      <c r="B18" s="2">
        <v>13</v>
      </c>
      <c r="C18" s="2" t="s">
        <v>202</v>
      </c>
      <c r="D18" s="2">
        <v>23</v>
      </c>
      <c r="E18" s="2">
        <v>23</v>
      </c>
      <c r="F18" s="2">
        <v>14</v>
      </c>
      <c r="G18" s="2">
        <v>0.28</v>
      </c>
      <c r="H18" s="2">
        <v>0.28</v>
      </c>
      <c r="I18" s="2">
        <v>0.56</v>
      </c>
      <c r="J18" s="2"/>
      <c r="K18" s="2">
        <v>0</v>
      </c>
      <c r="L18" s="2">
        <v>0</v>
      </c>
      <c r="M18" s="2">
        <v>0</v>
      </c>
      <c r="N18" s="2">
        <v>0</v>
      </c>
      <c r="O18" s="2">
        <v>2000</v>
      </c>
      <c r="P18" s="2">
        <v>3</v>
      </c>
      <c r="Q18" s="2">
        <v>750</v>
      </c>
      <c r="R18" s="2">
        <v>0</v>
      </c>
      <c r="S18" s="2">
        <v>0</v>
      </c>
      <c r="T18" s="6">
        <v>0</v>
      </c>
      <c r="U18" s="39">
        <v>1140</v>
      </c>
      <c r="V18" s="39">
        <v>760</v>
      </c>
      <c r="W18" s="6">
        <v>20</v>
      </c>
      <c r="X18" s="6">
        <v>15</v>
      </c>
      <c r="Y18" s="6">
        <v>15</v>
      </c>
      <c r="Z18" s="6">
        <f t="shared" si="0"/>
        <v>5.13</v>
      </c>
      <c r="AA18" s="39">
        <v>1140</v>
      </c>
      <c r="AB18" s="39">
        <v>760</v>
      </c>
      <c r="AC18" s="2">
        <v>20</v>
      </c>
      <c r="AD18" s="2">
        <v>15</v>
      </c>
      <c r="AE18" s="2">
        <v>200</v>
      </c>
      <c r="AF18" s="6">
        <v>9.1031</v>
      </c>
      <c r="AG18" s="6">
        <v>0.97856477166822</v>
      </c>
      <c r="AH18" s="2">
        <v>0.23</v>
      </c>
      <c r="AI18" s="6">
        <v>0.16309412861137</v>
      </c>
      <c r="AJ18" s="2">
        <v>214</v>
      </c>
      <c r="AK18" s="6"/>
      <c r="AL18" s="6">
        <v>1.6309412861136998</v>
      </c>
      <c r="AM18" s="6">
        <v>0.65237651444548</v>
      </c>
      <c r="AN18" s="6">
        <f t="shared" si="1"/>
        <v>255.44807670083878</v>
      </c>
    </row>
    <row r="19" spans="2:40" ht="21" customHeight="1">
      <c r="B19" s="2">
        <v>14</v>
      </c>
      <c r="C19" s="2" t="s">
        <v>207</v>
      </c>
      <c r="D19" s="2">
        <v>4</v>
      </c>
      <c r="E19" s="2">
        <v>4</v>
      </c>
      <c r="F19" s="2"/>
      <c r="G19" s="2"/>
      <c r="H19" s="2"/>
      <c r="I19" s="2"/>
      <c r="J19" s="2">
        <v>11</v>
      </c>
      <c r="K19" s="2"/>
      <c r="L19" s="2"/>
      <c r="M19" s="2"/>
      <c r="N19" s="2"/>
      <c r="O19" s="2"/>
      <c r="P19" s="2"/>
      <c r="Q19" s="2"/>
      <c r="R19" s="2"/>
      <c r="S19" s="2"/>
      <c r="T19" s="6"/>
      <c r="U19" s="39">
        <v>7401</v>
      </c>
      <c r="V19" s="39">
        <v>4934</v>
      </c>
      <c r="W19" s="6">
        <v>20</v>
      </c>
      <c r="X19" s="6">
        <v>15</v>
      </c>
      <c r="Y19" s="6">
        <v>15</v>
      </c>
      <c r="Z19" s="6">
        <f t="shared" si="0"/>
        <v>33.3045</v>
      </c>
      <c r="AA19" s="39">
        <v>7401</v>
      </c>
      <c r="AB19" s="2">
        <v>4934</v>
      </c>
      <c r="AC19" s="2">
        <v>20</v>
      </c>
      <c r="AD19" s="2">
        <v>15</v>
      </c>
      <c r="AE19" s="2">
        <v>200</v>
      </c>
      <c r="AF19" s="6">
        <v>12.5817</v>
      </c>
      <c r="AG19" s="6"/>
      <c r="AH19" s="2">
        <v>0.04</v>
      </c>
      <c r="AI19" s="6"/>
      <c r="AJ19" s="2"/>
      <c r="AK19" s="6"/>
      <c r="AL19" s="6"/>
      <c r="AM19" s="6"/>
      <c r="AN19" s="6">
        <f t="shared" si="1"/>
        <v>49.926199999999994</v>
      </c>
    </row>
    <row r="20" spans="2:40" ht="21" customHeight="1">
      <c r="B20" s="3"/>
      <c r="C20" s="3" t="s">
        <v>82</v>
      </c>
      <c r="D20" s="40">
        <f aca="true" t="shared" si="2" ref="D20:N20">SUM(D6:D19)</f>
        <v>229</v>
      </c>
      <c r="E20" s="7">
        <f t="shared" si="2"/>
        <v>229</v>
      </c>
      <c r="F20" s="40">
        <f t="shared" si="2"/>
        <v>4292</v>
      </c>
      <c r="G20" s="7">
        <f t="shared" si="2"/>
        <v>85.84</v>
      </c>
      <c r="H20" s="7">
        <f t="shared" si="2"/>
        <v>85.84</v>
      </c>
      <c r="I20" s="7">
        <f t="shared" si="2"/>
        <v>171.68</v>
      </c>
      <c r="J20" s="40">
        <f t="shared" si="2"/>
        <v>6845</v>
      </c>
      <c r="K20" s="7">
        <f t="shared" si="2"/>
        <v>136.68</v>
      </c>
      <c r="L20" s="7">
        <f t="shared" si="2"/>
        <v>136.68</v>
      </c>
      <c r="M20" s="7">
        <f t="shared" si="2"/>
        <v>273.36</v>
      </c>
      <c r="N20" s="40">
        <f t="shared" si="2"/>
        <v>329</v>
      </c>
      <c r="O20" s="7"/>
      <c r="P20" s="7"/>
      <c r="Q20" s="7"/>
      <c r="R20" s="7">
        <f>SUM(R6:R19)</f>
        <v>246750</v>
      </c>
      <c r="S20" s="7">
        <f>SUM(S6:S19)</f>
        <v>98700</v>
      </c>
      <c r="T20" s="7">
        <f>SUM(T6:T19)</f>
        <v>14808.4545</v>
      </c>
      <c r="U20" s="40">
        <f aca="true" t="shared" si="3" ref="U20:Z20">SUM(U6:U18)</f>
        <v>1133142</v>
      </c>
      <c r="V20" s="40">
        <f t="shared" si="3"/>
        <v>755428</v>
      </c>
      <c r="W20" s="7"/>
      <c r="X20" s="7"/>
      <c r="Y20" s="7"/>
      <c r="Z20" s="7">
        <f t="shared" si="3"/>
        <v>5099.139</v>
      </c>
      <c r="AA20" s="40">
        <f>SUM(AA6:AA19)</f>
        <v>1140543</v>
      </c>
      <c r="AB20" s="40">
        <f>SUM(AB6:AB19)</f>
        <v>760362</v>
      </c>
      <c r="AC20" s="7"/>
      <c r="AD20" s="7"/>
      <c r="AE20" s="7"/>
      <c r="AF20" s="7">
        <f aca="true" t="shared" si="4" ref="AF20:AN20">SUM(AF6:AF19)</f>
        <v>3307.9813</v>
      </c>
      <c r="AG20" s="7">
        <f t="shared" si="4"/>
        <v>300.00000000000006</v>
      </c>
      <c r="AH20" s="7">
        <f t="shared" si="4"/>
        <v>2.29</v>
      </c>
      <c r="AI20" s="7">
        <f t="shared" si="4"/>
        <v>50.00000000000001</v>
      </c>
      <c r="AJ20" s="7">
        <f t="shared" si="4"/>
        <v>4836</v>
      </c>
      <c r="AK20" s="7">
        <f t="shared" si="4"/>
        <v>90</v>
      </c>
      <c r="AL20" s="7">
        <f t="shared" si="4"/>
        <v>500</v>
      </c>
      <c r="AM20" s="7">
        <f t="shared" si="4"/>
        <v>200.00000000000003</v>
      </c>
      <c r="AN20" s="7">
        <f t="shared" si="4"/>
        <v>29901.209300000002</v>
      </c>
    </row>
    <row r="21" ht="12.75">
      <c r="AN21" s="41"/>
    </row>
    <row r="22" ht="12.75">
      <c r="AN22" s="41"/>
    </row>
  </sheetData>
  <mergeCells count="17">
    <mergeCell ref="B1:M1"/>
    <mergeCell ref="C4:C5"/>
    <mergeCell ref="B4:B5"/>
    <mergeCell ref="AG4:AG5"/>
    <mergeCell ref="D4:E4"/>
    <mergeCell ref="J4:M4"/>
    <mergeCell ref="N4:T4"/>
    <mergeCell ref="AA4:AF4"/>
    <mergeCell ref="F4:I4"/>
    <mergeCell ref="AL4:AL5"/>
    <mergeCell ref="AM4:AM5"/>
    <mergeCell ref="U4:Z4"/>
    <mergeCell ref="AN4:AN5"/>
    <mergeCell ref="AI4:AI5"/>
    <mergeCell ref="AJ4:AJ5"/>
    <mergeCell ref="AK4:AK5"/>
    <mergeCell ref="AH4:AH5"/>
  </mergeCells>
  <printOptions/>
  <pageMargins left="0.37" right="0.35" top="1" bottom="1" header="0.5" footer="0.5"/>
  <pageSetup horizontalDpi="120" verticalDpi="120" orientation="landscape" paperSize="9" scale="97" r:id="rId1"/>
  <colBreaks count="1" manualBreakCount="1">
    <brk id="1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6" sqref="A6:IV19"/>
    </sheetView>
  </sheetViews>
  <sheetFormatPr defaultColWidth="9.140625" defaultRowHeight="12.75"/>
  <cols>
    <col min="2" max="2" width="5.28125" style="0" customWidth="1"/>
    <col min="3" max="3" width="17.8515625" style="0" customWidth="1"/>
    <col min="4" max="4" width="11.421875" style="0" customWidth="1"/>
    <col min="8" max="8" width="10.421875" style="0" customWidth="1"/>
    <col min="11" max="11" width="8.00390625" style="0" customWidth="1"/>
    <col min="12" max="12" width="8.421875" style="0" customWidth="1"/>
  </cols>
  <sheetData>
    <row r="1" ht="18">
      <c r="G1" s="142" t="s">
        <v>271</v>
      </c>
    </row>
    <row r="2" spans="2:15" ht="15.75">
      <c r="B2" s="199" t="s">
        <v>360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4" spans="2:15" s="4" customFormat="1" ht="63.75" customHeight="1">
      <c r="B4" s="214" t="s">
        <v>284</v>
      </c>
      <c r="C4" s="214" t="s">
        <v>1</v>
      </c>
      <c r="D4" s="198" t="s">
        <v>253</v>
      </c>
      <c r="E4" s="198" t="s">
        <v>254</v>
      </c>
      <c r="F4" s="198"/>
      <c r="G4" s="198"/>
      <c r="H4" s="198" t="s">
        <v>257</v>
      </c>
      <c r="I4" s="198" t="s">
        <v>275</v>
      </c>
      <c r="J4" s="198" t="s">
        <v>273</v>
      </c>
      <c r="K4" s="198" t="s">
        <v>274</v>
      </c>
      <c r="L4" s="198" t="s">
        <v>22</v>
      </c>
      <c r="M4" s="198" t="s">
        <v>258</v>
      </c>
      <c r="N4" s="198" t="s">
        <v>260</v>
      </c>
      <c r="O4" s="198" t="s">
        <v>259</v>
      </c>
    </row>
    <row r="5" spans="2:15" s="4" customFormat="1" ht="12.75">
      <c r="B5" s="214"/>
      <c r="C5" s="214"/>
      <c r="D5" s="198"/>
      <c r="E5" s="1" t="s">
        <v>255</v>
      </c>
      <c r="F5" s="1" t="s">
        <v>256</v>
      </c>
      <c r="G5" s="1" t="s">
        <v>22</v>
      </c>
      <c r="H5" s="198"/>
      <c r="I5" s="198"/>
      <c r="J5" s="198"/>
      <c r="K5" s="198"/>
      <c r="L5" s="198"/>
      <c r="M5" s="198"/>
      <c r="N5" s="198"/>
      <c r="O5" s="198"/>
    </row>
    <row r="6" spans="2:15" ht="20.25" customHeight="1">
      <c r="B6" s="26">
        <v>1</v>
      </c>
      <c r="C6" s="27" t="s">
        <v>200</v>
      </c>
      <c r="D6" s="2">
        <v>1885</v>
      </c>
      <c r="E6" s="2">
        <v>75948</v>
      </c>
      <c r="F6" s="2">
        <v>74059</v>
      </c>
      <c r="G6" s="2">
        <f>F6+E6</f>
        <v>150007</v>
      </c>
      <c r="H6" s="2">
        <f>G6*2*30</f>
        <v>9000420</v>
      </c>
      <c r="I6" s="2">
        <v>19240</v>
      </c>
      <c r="J6" s="2">
        <v>19292</v>
      </c>
      <c r="K6" s="2">
        <v>3770</v>
      </c>
      <c r="L6" s="2">
        <f>SUM(I6:K6)</f>
        <v>42302</v>
      </c>
      <c r="M6" s="2">
        <f>L6*2*30</f>
        <v>2538120</v>
      </c>
      <c r="N6" s="6">
        <f>(M6+H6)/100000</f>
        <v>115.3854</v>
      </c>
      <c r="O6" s="6">
        <f>N6*3</f>
        <v>346.1562</v>
      </c>
    </row>
    <row r="7" spans="2:15" ht="20.25" customHeight="1">
      <c r="B7" s="26">
        <v>2</v>
      </c>
      <c r="C7" s="27" t="s">
        <v>69</v>
      </c>
      <c r="D7" s="2">
        <v>4865</v>
      </c>
      <c r="E7" s="2">
        <v>183271</v>
      </c>
      <c r="F7" s="2">
        <v>182385</v>
      </c>
      <c r="G7" s="2">
        <f aca="true" t="shared" si="0" ref="G7:G19">F7+E7</f>
        <v>365656</v>
      </c>
      <c r="H7" s="2">
        <f aca="true" t="shared" si="1" ref="H7:H19">G7*2*30</f>
        <v>21939360</v>
      </c>
      <c r="I7" s="2">
        <v>42997</v>
      </c>
      <c r="J7" s="2">
        <v>44080</v>
      </c>
      <c r="K7" s="2">
        <v>9730</v>
      </c>
      <c r="L7" s="2">
        <f aca="true" t="shared" si="2" ref="L7:L19">SUM(I7:K7)</f>
        <v>96807</v>
      </c>
      <c r="M7" s="2">
        <f aca="true" t="shared" si="3" ref="M7:M19">L7*2*30</f>
        <v>5808420</v>
      </c>
      <c r="N7" s="6">
        <f aca="true" t="shared" si="4" ref="N7:N19">(M7+H7)/100000</f>
        <v>277.4778</v>
      </c>
      <c r="O7" s="6">
        <f aca="true" t="shared" si="5" ref="O7:O19">N7*3</f>
        <v>832.4334</v>
      </c>
    </row>
    <row r="8" spans="2:15" ht="20.25" customHeight="1">
      <c r="B8" s="26">
        <v>3</v>
      </c>
      <c r="C8" s="27" t="s">
        <v>70</v>
      </c>
      <c r="D8" s="2">
        <v>2073</v>
      </c>
      <c r="E8" s="2">
        <v>81993</v>
      </c>
      <c r="F8" s="2">
        <v>83847</v>
      </c>
      <c r="G8" s="2">
        <f t="shared" si="0"/>
        <v>165840</v>
      </c>
      <c r="H8" s="2">
        <f t="shared" si="1"/>
        <v>9950400</v>
      </c>
      <c r="I8" s="2">
        <v>20730</v>
      </c>
      <c r="J8" s="2">
        <v>20730</v>
      </c>
      <c r="K8" s="2">
        <v>4146</v>
      </c>
      <c r="L8" s="2">
        <f t="shared" si="2"/>
        <v>45606</v>
      </c>
      <c r="M8" s="2">
        <f t="shared" si="3"/>
        <v>2736360</v>
      </c>
      <c r="N8" s="6">
        <f t="shared" si="4"/>
        <v>126.8676</v>
      </c>
      <c r="O8" s="6">
        <f t="shared" si="5"/>
        <v>380.6028</v>
      </c>
    </row>
    <row r="9" spans="2:15" ht="20.25" customHeight="1">
      <c r="B9" s="26">
        <v>4</v>
      </c>
      <c r="C9" s="27" t="s">
        <v>71</v>
      </c>
      <c r="D9" s="2"/>
      <c r="E9" s="2"/>
      <c r="F9" s="2"/>
      <c r="G9" s="2">
        <f t="shared" si="0"/>
        <v>0</v>
      </c>
      <c r="H9" s="2">
        <f t="shared" si="1"/>
        <v>0</v>
      </c>
      <c r="I9" s="2"/>
      <c r="J9" s="2"/>
      <c r="K9" s="2"/>
      <c r="L9" s="2">
        <f t="shared" si="2"/>
        <v>0</v>
      </c>
      <c r="M9" s="2">
        <f t="shared" si="3"/>
        <v>0</v>
      </c>
      <c r="N9" s="6">
        <f t="shared" si="4"/>
        <v>0</v>
      </c>
      <c r="O9" s="6">
        <f t="shared" si="5"/>
        <v>0</v>
      </c>
    </row>
    <row r="10" spans="1:15" ht="20.25" customHeight="1">
      <c r="A10" s="152">
        <v>69</v>
      </c>
      <c r="B10" s="26">
        <v>5</v>
      </c>
      <c r="C10" s="27" t="s">
        <v>72</v>
      </c>
      <c r="D10" s="2">
        <v>1879</v>
      </c>
      <c r="E10" s="2">
        <v>66432</v>
      </c>
      <c r="F10" s="2">
        <v>72859</v>
      </c>
      <c r="G10" s="2">
        <f t="shared" si="0"/>
        <v>139291</v>
      </c>
      <c r="H10" s="2">
        <f t="shared" si="1"/>
        <v>8357460</v>
      </c>
      <c r="I10" s="2">
        <v>18298</v>
      </c>
      <c r="J10" s="2">
        <v>18460</v>
      </c>
      <c r="K10" s="2">
        <v>3758</v>
      </c>
      <c r="L10" s="2">
        <f t="shared" si="2"/>
        <v>40516</v>
      </c>
      <c r="M10" s="2">
        <f t="shared" si="3"/>
        <v>2430960</v>
      </c>
      <c r="N10" s="6">
        <f t="shared" si="4"/>
        <v>107.8842</v>
      </c>
      <c r="O10" s="6">
        <f t="shared" si="5"/>
        <v>323.6526</v>
      </c>
    </row>
    <row r="11" spans="2:15" ht="20.25" customHeight="1">
      <c r="B11" s="26">
        <v>6</v>
      </c>
      <c r="C11" s="27" t="s">
        <v>73</v>
      </c>
      <c r="D11" s="2">
        <v>1678</v>
      </c>
      <c r="E11" s="2">
        <v>59016</v>
      </c>
      <c r="F11" s="2">
        <v>56920</v>
      </c>
      <c r="G11" s="2">
        <f t="shared" si="0"/>
        <v>115936</v>
      </c>
      <c r="H11" s="2">
        <f t="shared" si="1"/>
        <v>6956160</v>
      </c>
      <c r="I11" s="2">
        <v>14018</v>
      </c>
      <c r="J11" s="2">
        <v>13741</v>
      </c>
      <c r="K11" s="2">
        <v>3356</v>
      </c>
      <c r="L11" s="2">
        <f t="shared" si="2"/>
        <v>31115</v>
      </c>
      <c r="M11" s="2">
        <f t="shared" si="3"/>
        <v>1866900</v>
      </c>
      <c r="N11" s="6">
        <f t="shared" si="4"/>
        <v>88.2306</v>
      </c>
      <c r="O11" s="6">
        <f t="shared" si="5"/>
        <v>264.6918</v>
      </c>
    </row>
    <row r="12" spans="2:15" ht="20.25" customHeight="1">
      <c r="B12" s="26">
        <v>7</v>
      </c>
      <c r="C12" s="27" t="s">
        <v>74</v>
      </c>
      <c r="D12" s="2">
        <v>1194</v>
      </c>
      <c r="E12" s="2">
        <v>47156</v>
      </c>
      <c r="F12" s="2">
        <v>49100</v>
      </c>
      <c r="G12" s="2">
        <f t="shared" si="0"/>
        <v>96256</v>
      </c>
      <c r="H12" s="2">
        <f t="shared" si="1"/>
        <v>5775360</v>
      </c>
      <c r="I12" s="2">
        <v>11575</v>
      </c>
      <c r="J12" s="2">
        <v>11475</v>
      </c>
      <c r="K12" s="2">
        <v>2388</v>
      </c>
      <c r="L12" s="2">
        <f t="shared" si="2"/>
        <v>25438</v>
      </c>
      <c r="M12" s="2">
        <f t="shared" si="3"/>
        <v>1526280</v>
      </c>
      <c r="N12" s="6">
        <f t="shared" si="4"/>
        <v>73.0164</v>
      </c>
      <c r="O12" s="6">
        <f t="shared" si="5"/>
        <v>219.0492</v>
      </c>
    </row>
    <row r="13" spans="2:15" ht="20.25" customHeight="1">
      <c r="B13" s="26">
        <v>8</v>
      </c>
      <c r="C13" s="27" t="s">
        <v>75</v>
      </c>
      <c r="D13" s="2">
        <v>1022</v>
      </c>
      <c r="E13" s="2">
        <v>39102</v>
      </c>
      <c r="F13" s="2">
        <v>39490</v>
      </c>
      <c r="G13" s="2">
        <f t="shared" si="0"/>
        <v>78592</v>
      </c>
      <c r="H13" s="2">
        <f t="shared" si="1"/>
        <v>4715520</v>
      </c>
      <c r="I13" s="2">
        <v>10030</v>
      </c>
      <c r="J13" s="2">
        <v>9964</v>
      </c>
      <c r="K13" s="2">
        <v>2044</v>
      </c>
      <c r="L13" s="2">
        <f t="shared" si="2"/>
        <v>22038</v>
      </c>
      <c r="M13" s="2">
        <f t="shared" si="3"/>
        <v>1322280</v>
      </c>
      <c r="N13" s="6">
        <f t="shared" si="4"/>
        <v>60.378</v>
      </c>
      <c r="O13" s="6">
        <f t="shared" si="5"/>
        <v>181.13400000000001</v>
      </c>
    </row>
    <row r="14" spans="2:15" ht="20.25" customHeight="1">
      <c r="B14" s="26">
        <v>9</v>
      </c>
      <c r="C14" s="27" t="s">
        <v>76</v>
      </c>
      <c r="D14" s="2">
        <v>3373</v>
      </c>
      <c r="E14" s="2">
        <v>139545</v>
      </c>
      <c r="F14" s="2">
        <v>129878</v>
      </c>
      <c r="G14" s="2">
        <f t="shared" si="0"/>
        <v>269423</v>
      </c>
      <c r="H14" s="2">
        <f t="shared" si="1"/>
        <v>16165380</v>
      </c>
      <c r="I14" s="2">
        <v>33539</v>
      </c>
      <c r="J14" s="2">
        <v>33574</v>
      </c>
      <c r="K14" s="2">
        <v>6746</v>
      </c>
      <c r="L14" s="2">
        <f t="shared" si="2"/>
        <v>73859</v>
      </c>
      <c r="M14" s="2">
        <f t="shared" si="3"/>
        <v>4431540</v>
      </c>
      <c r="N14" s="6">
        <f t="shared" si="4"/>
        <v>205.9692</v>
      </c>
      <c r="O14" s="6">
        <f t="shared" si="5"/>
        <v>617.9076</v>
      </c>
    </row>
    <row r="15" spans="2:15" ht="20.25" customHeight="1">
      <c r="B15" s="26">
        <v>10</v>
      </c>
      <c r="C15" s="27" t="s">
        <v>77</v>
      </c>
      <c r="D15" s="2">
        <v>1658</v>
      </c>
      <c r="E15" s="2">
        <v>63839</v>
      </c>
      <c r="F15" s="2">
        <v>63346</v>
      </c>
      <c r="G15" s="2">
        <f t="shared" si="0"/>
        <v>127185</v>
      </c>
      <c r="H15" s="2">
        <f t="shared" si="1"/>
        <v>7631100</v>
      </c>
      <c r="I15" s="2">
        <v>15744</v>
      </c>
      <c r="J15" s="2">
        <v>15168</v>
      </c>
      <c r="K15" s="2">
        <v>3289</v>
      </c>
      <c r="L15" s="2">
        <f t="shared" si="2"/>
        <v>34201</v>
      </c>
      <c r="M15" s="2">
        <f t="shared" si="3"/>
        <v>2052060</v>
      </c>
      <c r="N15" s="6">
        <f t="shared" si="4"/>
        <v>96.8316</v>
      </c>
      <c r="O15" s="6">
        <f t="shared" si="5"/>
        <v>290.4948</v>
      </c>
    </row>
    <row r="16" spans="2:15" ht="20.25" customHeight="1">
      <c r="B16" s="26">
        <v>11</v>
      </c>
      <c r="C16" s="27" t="s">
        <v>78</v>
      </c>
      <c r="D16" s="2">
        <v>1370</v>
      </c>
      <c r="E16" s="2">
        <v>53991</v>
      </c>
      <c r="F16" s="2">
        <v>54808</v>
      </c>
      <c r="G16" s="2">
        <f t="shared" si="0"/>
        <v>108799</v>
      </c>
      <c r="H16" s="2">
        <f t="shared" si="1"/>
        <v>6527940</v>
      </c>
      <c r="I16" s="2">
        <v>14018</v>
      </c>
      <c r="J16" s="2">
        <v>14180</v>
      </c>
      <c r="K16" s="2">
        <v>2740</v>
      </c>
      <c r="L16" s="2">
        <f t="shared" si="2"/>
        <v>30938</v>
      </c>
      <c r="M16" s="2">
        <f t="shared" si="3"/>
        <v>1856280</v>
      </c>
      <c r="N16" s="6">
        <f t="shared" si="4"/>
        <v>83.8422</v>
      </c>
      <c r="O16" s="6">
        <f t="shared" si="5"/>
        <v>251.52660000000003</v>
      </c>
    </row>
    <row r="17" spans="2:15" ht="20.25" customHeight="1">
      <c r="B17" s="26">
        <v>12</v>
      </c>
      <c r="C17" s="27" t="s">
        <v>79</v>
      </c>
      <c r="D17" s="2">
        <v>2102</v>
      </c>
      <c r="E17" s="2">
        <v>91054</v>
      </c>
      <c r="F17" s="2">
        <v>81747</v>
      </c>
      <c r="G17" s="2">
        <f t="shared" si="0"/>
        <v>172801</v>
      </c>
      <c r="H17" s="2">
        <f t="shared" si="1"/>
        <v>10368060</v>
      </c>
      <c r="I17" s="2">
        <v>23523</v>
      </c>
      <c r="J17" s="2">
        <v>19648</v>
      </c>
      <c r="K17" s="2">
        <v>3916</v>
      </c>
      <c r="L17" s="2">
        <f t="shared" si="2"/>
        <v>47087</v>
      </c>
      <c r="M17" s="2">
        <f t="shared" si="3"/>
        <v>2825220</v>
      </c>
      <c r="N17" s="6">
        <f t="shared" si="4"/>
        <v>131.9328</v>
      </c>
      <c r="O17" s="6">
        <f t="shared" si="5"/>
        <v>395.79839999999996</v>
      </c>
    </row>
    <row r="18" spans="2:15" ht="20.25" customHeight="1">
      <c r="B18" s="26">
        <v>13</v>
      </c>
      <c r="C18" s="27" t="s">
        <v>80</v>
      </c>
      <c r="D18" s="2">
        <v>1844</v>
      </c>
      <c r="E18" s="2">
        <v>42460</v>
      </c>
      <c r="F18" s="2">
        <v>39723</v>
      </c>
      <c r="G18" s="2">
        <f t="shared" si="0"/>
        <v>82183</v>
      </c>
      <c r="H18" s="2">
        <f t="shared" si="1"/>
        <v>4930980</v>
      </c>
      <c r="I18" s="2">
        <v>9087</v>
      </c>
      <c r="J18" s="2">
        <v>8388</v>
      </c>
      <c r="K18" s="2">
        <v>3688</v>
      </c>
      <c r="L18" s="2">
        <f t="shared" si="2"/>
        <v>21163</v>
      </c>
      <c r="M18" s="2">
        <f t="shared" si="3"/>
        <v>1269780</v>
      </c>
      <c r="N18" s="6">
        <f t="shared" si="4"/>
        <v>62.0076</v>
      </c>
      <c r="O18" s="6">
        <f t="shared" si="5"/>
        <v>186.0228</v>
      </c>
    </row>
    <row r="19" spans="2:15" ht="20.25" customHeight="1">
      <c r="B19" s="26">
        <v>14</v>
      </c>
      <c r="C19" s="27" t="s">
        <v>207</v>
      </c>
      <c r="D19" s="2"/>
      <c r="E19" s="2"/>
      <c r="F19" s="2"/>
      <c r="G19" s="2">
        <f t="shared" si="0"/>
        <v>0</v>
      </c>
      <c r="H19" s="2">
        <f t="shared" si="1"/>
        <v>0</v>
      </c>
      <c r="I19" s="2"/>
      <c r="J19" s="2"/>
      <c r="K19" s="2"/>
      <c r="L19" s="2">
        <f t="shared" si="2"/>
        <v>0</v>
      </c>
      <c r="M19" s="2">
        <f t="shared" si="3"/>
        <v>0</v>
      </c>
      <c r="N19" s="6">
        <f t="shared" si="4"/>
        <v>0</v>
      </c>
      <c r="O19" s="6">
        <f t="shared" si="5"/>
        <v>0</v>
      </c>
    </row>
    <row r="20" spans="2:15" ht="12.75">
      <c r="B20" s="2"/>
      <c r="C20" s="117" t="s">
        <v>22</v>
      </c>
      <c r="D20" s="3">
        <f>SUM(D6:D19)</f>
        <v>24943</v>
      </c>
      <c r="E20" s="3">
        <f aca="true" t="shared" si="6" ref="E20:O20">SUM(E6:E19)</f>
        <v>943807</v>
      </c>
      <c r="F20" s="3">
        <f t="shared" si="6"/>
        <v>928162</v>
      </c>
      <c r="G20" s="3">
        <f t="shared" si="6"/>
        <v>1871969</v>
      </c>
      <c r="H20" s="3">
        <f t="shared" si="6"/>
        <v>112318140</v>
      </c>
      <c r="I20" s="3">
        <f t="shared" si="6"/>
        <v>232799</v>
      </c>
      <c r="J20" s="3">
        <f t="shared" si="6"/>
        <v>228700</v>
      </c>
      <c r="K20" s="3">
        <f t="shared" si="6"/>
        <v>49571</v>
      </c>
      <c r="L20" s="3">
        <f t="shared" si="6"/>
        <v>511070</v>
      </c>
      <c r="M20" s="3">
        <f t="shared" si="6"/>
        <v>30664200</v>
      </c>
      <c r="N20" s="7">
        <f t="shared" si="6"/>
        <v>1429.8234</v>
      </c>
      <c r="O20" s="7">
        <f t="shared" si="6"/>
        <v>4289.4702</v>
      </c>
    </row>
  </sheetData>
  <mergeCells count="13">
    <mergeCell ref="H4:H5"/>
    <mergeCell ref="I4:I5"/>
    <mergeCell ref="J4:J5"/>
    <mergeCell ref="B2:O2"/>
    <mergeCell ref="O4:O5"/>
    <mergeCell ref="D4:D5"/>
    <mergeCell ref="C4:C5"/>
    <mergeCell ref="B4:B5"/>
    <mergeCell ref="K4:K5"/>
    <mergeCell ref="L4:L5"/>
    <mergeCell ref="M4:M5"/>
    <mergeCell ref="N4:N5"/>
    <mergeCell ref="E4:G4"/>
  </mergeCells>
  <printOptions/>
  <pageMargins left="0.35" right="0.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80" zoomScaleNormal="80" workbookViewId="0" topLeftCell="A1">
      <selection activeCell="A12" sqref="A12"/>
    </sheetView>
  </sheetViews>
  <sheetFormatPr defaultColWidth="9.140625" defaultRowHeight="12.75"/>
  <cols>
    <col min="2" max="2" width="4.8515625" style="0" customWidth="1"/>
    <col min="3" max="3" width="19.00390625" style="0" customWidth="1"/>
    <col min="6" max="6" width="12.7109375" style="0" customWidth="1"/>
    <col min="7" max="7" width="15.00390625" style="0" customWidth="1"/>
    <col min="8" max="8" width="15.140625" style="0" customWidth="1"/>
    <col min="9" max="9" width="20.421875" style="0" customWidth="1"/>
  </cols>
  <sheetData>
    <row r="1" spans="2:9" ht="18">
      <c r="B1" s="200" t="s">
        <v>276</v>
      </c>
      <c r="C1" s="200"/>
      <c r="D1" s="200"/>
      <c r="E1" s="200"/>
      <c r="F1" s="200"/>
      <c r="G1" s="200"/>
      <c r="H1" s="200"/>
      <c r="I1" s="200"/>
    </row>
    <row r="2" spans="2:9" ht="15.75">
      <c r="B2" s="199" t="s">
        <v>338</v>
      </c>
      <c r="C2" s="199"/>
      <c r="D2" s="199"/>
      <c r="E2" s="199"/>
      <c r="F2" s="199"/>
      <c r="G2" s="199"/>
      <c r="H2" s="199"/>
      <c r="I2" s="199"/>
    </row>
    <row r="4" ht="12.75">
      <c r="I4" s="5" t="s">
        <v>31</v>
      </c>
    </row>
    <row r="5" spans="2:9" s="4" customFormat="1" ht="51">
      <c r="B5" s="1" t="s">
        <v>0</v>
      </c>
      <c r="C5" s="1" t="s">
        <v>1</v>
      </c>
      <c r="D5" s="198" t="s">
        <v>29</v>
      </c>
      <c r="E5" s="198"/>
      <c r="F5" s="1" t="s">
        <v>23</v>
      </c>
      <c r="G5" s="1" t="s">
        <v>24</v>
      </c>
      <c r="H5" s="1" t="s">
        <v>25</v>
      </c>
      <c r="I5" s="1" t="s">
        <v>26</v>
      </c>
    </row>
    <row r="6" spans="2:9" ht="19.5" customHeight="1">
      <c r="B6" s="2"/>
      <c r="C6" s="2"/>
      <c r="D6" s="2" t="s">
        <v>27</v>
      </c>
      <c r="E6" s="2" t="s">
        <v>28</v>
      </c>
      <c r="F6" s="2"/>
      <c r="G6" s="2"/>
      <c r="H6" s="2"/>
      <c r="I6" s="2"/>
    </row>
    <row r="7" spans="2:9" ht="19.5" customHeight="1">
      <c r="B7" s="26">
        <v>1</v>
      </c>
      <c r="C7" s="27" t="s">
        <v>200</v>
      </c>
      <c r="D7" s="2"/>
      <c r="E7" s="6"/>
      <c r="F7" s="2">
        <v>88</v>
      </c>
      <c r="G7" s="6">
        <v>7000</v>
      </c>
      <c r="H7" s="6"/>
      <c r="I7" s="6">
        <f>(E7+G7)-H7</f>
        <v>7000</v>
      </c>
    </row>
    <row r="8" spans="2:9" ht="19.5" customHeight="1">
      <c r="B8" s="26">
        <v>2</v>
      </c>
      <c r="C8" s="27" t="s">
        <v>69</v>
      </c>
      <c r="D8" s="2"/>
      <c r="E8" s="6"/>
      <c r="F8" s="2">
        <v>144</v>
      </c>
      <c r="G8" s="6">
        <v>1000</v>
      </c>
      <c r="H8" s="6">
        <v>41.08</v>
      </c>
      <c r="I8" s="6">
        <f aca="true" t="shared" si="0" ref="I8:I20">(E8+G8)-H8</f>
        <v>958.92</v>
      </c>
    </row>
    <row r="9" spans="2:9" ht="19.5" customHeight="1">
      <c r="B9" s="26">
        <v>3</v>
      </c>
      <c r="C9" s="27" t="s">
        <v>70</v>
      </c>
      <c r="D9" s="2">
        <v>240</v>
      </c>
      <c r="E9" s="6">
        <v>1200</v>
      </c>
      <c r="F9" s="2">
        <v>217</v>
      </c>
      <c r="G9" s="6">
        <v>4700</v>
      </c>
      <c r="H9" s="6">
        <v>358.51</v>
      </c>
      <c r="I9" s="6">
        <f>(E9+G9)-H9</f>
        <v>5541.49</v>
      </c>
    </row>
    <row r="10" spans="2:9" ht="19.5" customHeight="1">
      <c r="B10" s="26">
        <v>4</v>
      </c>
      <c r="C10" s="27" t="s">
        <v>71</v>
      </c>
      <c r="D10" s="2"/>
      <c r="E10" s="6"/>
      <c r="F10" s="2">
        <v>2</v>
      </c>
      <c r="G10" s="6">
        <v>40</v>
      </c>
      <c r="H10" s="6">
        <v>85.51</v>
      </c>
      <c r="I10" s="6">
        <v>0</v>
      </c>
    </row>
    <row r="11" spans="2:9" ht="19.5" customHeight="1">
      <c r="B11" s="26">
        <v>5</v>
      </c>
      <c r="C11" s="27" t="s">
        <v>72</v>
      </c>
      <c r="D11" s="2"/>
      <c r="E11" s="6"/>
      <c r="F11" s="2">
        <v>415</v>
      </c>
      <c r="G11" s="6">
        <v>2800</v>
      </c>
      <c r="H11" s="6">
        <v>39.29</v>
      </c>
      <c r="I11" s="6">
        <f t="shared" si="0"/>
        <v>2760.71</v>
      </c>
    </row>
    <row r="12" spans="1:9" ht="19.5" customHeight="1">
      <c r="A12" s="152">
        <v>46</v>
      </c>
      <c r="B12" s="26">
        <v>6</v>
      </c>
      <c r="C12" s="27" t="s">
        <v>73</v>
      </c>
      <c r="D12" s="2"/>
      <c r="E12" s="6"/>
      <c r="F12" s="2">
        <v>19</v>
      </c>
      <c r="G12" s="6">
        <v>3000</v>
      </c>
      <c r="H12" s="6">
        <v>67.55</v>
      </c>
      <c r="I12" s="6">
        <f t="shared" si="0"/>
        <v>2932.45</v>
      </c>
    </row>
    <row r="13" spans="2:9" ht="19.5" customHeight="1">
      <c r="B13" s="26">
        <v>7</v>
      </c>
      <c r="C13" s="27" t="s">
        <v>74</v>
      </c>
      <c r="D13" s="2"/>
      <c r="E13" s="6"/>
      <c r="F13" s="2">
        <v>200</v>
      </c>
      <c r="G13" s="6">
        <v>2000</v>
      </c>
      <c r="H13" s="6"/>
      <c r="I13" s="6">
        <f t="shared" si="0"/>
        <v>2000</v>
      </c>
    </row>
    <row r="14" spans="2:9" ht="19.5" customHeight="1">
      <c r="B14" s="26">
        <v>8</v>
      </c>
      <c r="C14" s="27" t="s">
        <v>75</v>
      </c>
      <c r="D14" s="2"/>
      <c r="E14" s="6"/>
      <c r="F14" s="2">
        <v>56</v>
      </c>
      <c r="G14" s="6">
        <v>1500</v>
      </c>
      <c r="H14" s="6"/>
      <c r="I14" s="6">
        <f t="shared" si="0"/>
        <v>1500</v>
      </c>
    </row>
    <row r="15" spans="2:9" ht="19.5" customHeight="1">
      <c r="B15" s="26">
        <v>9</v>
      </c>
      <c r="C15" s="27" t="s">
        <v>76</v>
      </c>
      <c r="D15" s="2"/>
      <c r="E15" s="2"/>
      <c r="F15" s="2">
        <v>308</v>
      </c>
      <c r="G15" s="6">
        <v>3500</v>
      </c>
      <c r="H15" s="6">
        <v>48.59</v>
      </c>
      <c r="I15" s="6">
        <f t="shared" si="0"/>
        <v>3451.41</v>
      </c>
    </row>
    <row r="16" spans="2:9" ht="19.5" customHeight="1">
      <c r="B16" s="26">
        <v>10</v>
      </c>
      <c r="C16" s="27" t="s">
        <v>77</v>
      </c>
      <c r="D16" s="2"/>
      <c r="E16" s="6"/>
      <c r="F16" s="2">
        <v>6</v>
      </c>
      <c r="G16" s="6">
        <v>500</v>
      </c>
      <c r="H16" s="6">
        <v>33.04</v>
      </c>
      <c r="I16" s="6">
        <f t="shared" si="0"/>
        <v>466.96</v>
      </c>
    </row>
    <row r="17" spans="2:9" ht="19.5" customHeight="1">
      <c r="B17" s="26">
        <v>11</v>
      </c>
      <c r="C17" s="27" t="s">
        <v>78</v>
      </c>
      <c r="D17" s="2">
        <v>20</v>
      </c>
      <c r="E17" s="6">
        <v>100</v>
      </c>
      <c r="F17" s="2">
        <v>92</v>
      </c>
      <c r="G17" s="6">
        <v>3900</v>
      </c>
      <c r="H17" s="6">
        <v>500</v>
      </c>
      <c r="I17" s="6">
        <f t="shared" si="0"/>
        <v>3500</v>
      </c>
    </row>
    <row r="18" spans="2:9" ht="19.5" customHeight="1">
      <c r="B18" s="26">
        <v>12</v>
      </c>
      <c r="C18" s="27" t="s">
        <v>79</v>
      </c>
      <c r="D18" s="2">
        <v>150</v>
      </c>
      <c r="E18" s="6">
        <v>900</v>
      </c>
      <c r="F18" s="2">
        <v>467</v>
      </c>
      <c r="G18" s="6">
        <v>8800</v>
      </c>
      <c r="H18" s="6">
        <v>527.72</v>
      </c>
      <c r="I18" s="6">
        <f t="shared" si="0"/>
        <v>9172.28</v>
      </c>
    </row>
    <row r="19" spans="2:9" ht="19.5" customHeight="1">
      <c r="B19" s="26">
        <v>13</v>
      </c>
      <c r="C19" s="27" t="s">
        <v>80</v>
      </c>
      <c r="D19" s="2"/>
      <c r="E19" s="2"/>
      <c r="F19" s="2"/>
      <c r="G19" s="2"/>
      <c r="H19" s="2"/>
      <c r="I19" s="6">
        <f t="shared" si="0"/>
        <v>0</v>
      </c>
    </row>
    <row r="20" spans="2:9" ht="19.5" customHeight="1">
      <c r="B20" s="26">
        <v>14</v>
      </c>
      <c r="C20" s="27" t="s">
        <v>207</v>
      </c>
      <c r="D20" s="2"/>
      <c r="E20" s="2"/>
      <c r="F20" s="2"/>
      <c r="G20" s="2"/>
      <c r="H20" s="2"/>
      <c r="I20" s="6">
        <f t="shared" si="0"/>
        <v>0</v>
      </c>
    </row>
    <row r="21" spans="2:9" ht="19.5" customHeight="1">
      <c r="B21" s="26"/>
      <c r="C21" s="27" t="s">
        <v>82</v>
      </c>
      <c r="D21" s="2">
        <f aca="true" t="shared" si="1" ref="D21:I21">SUM(D7:D20)</f>
        <v>410</v>
      </c>
      <c r="E21" s="2">
        <f t="shared" si="1"/>
        <v>2200</v>
      </c>
      <c r="F21" s="2">
        <f t="shared" si="1"/>
        <v>2014</v>
      </c>
      <c r="G21" s="2">
        <f t="shared" si="1"/>
        <v>38740</v>
      </c>
      <c r="H21" s="2">
        <f t="shared" si="1"/>
        <v>1701.29</v>
      </c>
      <c r="I21" s="2">
        <f t="shared" si="1"/>
        <v>39284.22</v>
      </c>
    </row>
  </sheetData>
  <mergeCells count="3">
    <mergeCell ref="D5:E5"/>
    <mergeCell ref="B2:I2"/>
    <mergeCell ref="B1:I1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5">
      <selection activeCell="F6" sqref="F6:F18"/>
    </sheetView>
  </sheetViews>
  <sheetFormatPr defaultColWidth="9.140625" defaultRowHeight="12.75"/>
  <cols>
    <col min="2" max="2" width="18.421875" style="0" customWidth="1"/>
    <col min="3" max="3" width="11.00390625" style="0" customWidth="1"/>
    <col min="7" max="7" width="10.140625" style="0" customWidth="1"/>
  </cols>
  <sheetData>
    <row r="1" ht="18">
      <c r="C1" s="142" t="s">
        <v>272</v>
      </c>
    </row>
    <row r="2" spans="1:7" ht="26.25" customHeight="1">
      <c r="A2" s="205" t="s">
        <v>361</v>
      </c>
      <c r="B2" s="205"/>
      <c r="C2" s="205"/>
      <c r="D2" s="205"/>
      <c r="E2" s="205"/>
      <c r="F2" s="205"/>
      <c r="G2" s="205"/>
    </row>
    <row r="3" ht="12.75">
      <c r="F3" s="5" t="s">
        <v>31</v>
      </c>
    </row>
    <row r="4" spans="1:7" ht="76.5">
      <c r="A4" s="118" t="s">
        <v>284</v>
      </c>
      <c r="B4" s="118" t="s">
        <v>1</v>
      </c>
      <c r="C4" s="137" t="s">
        <v>262</v>
      </c>
      <c r="D4" s="137" t="s">
        <v>263</v>
      </c>
      <c r="E4" s="137" t="s">
        <v>264</v>
      </c>
      <c r="F4" s="137" t="s">
        <v>265</v>
      </c>
      <c r="G4" s="137" t="s">
        <v>22</v>
      </c>
    </row>
    <row r="5" spans="1:7" ht="21.75" customHeight="1">
      <c r="A5" s="26">
        <v>1</v>
      </c>
      <c r="B5" s="181" t="s">
        <v>200</v>
      </c>
      <c r="C5" s="2">
        <v>725</v>
      </c>
      <c r="D5" s="2">
        <v>2</v>
      </c>
      <c r="E5" s="2">
        <v>250</v>
      </c>
      <c r="F5" s="2">
        <v>30</v>
      </c>
      <c r="G5" s="6">
        <f>((((C5*D5)*E5)*F5))/100000</f>
        <v>108.75</v>
      </c>
    </row>
    <row r="6" spans="1:7" ht="21.75" customHeight="1">
      <c r="A6" s="26">
        <v>2</v>
      </c>
      <c r="B6" s="27" t="s">
        <v>69</v>
      </c>
      <c r="C6" s="2">
        <v>863</v>
      </c>
      <c r="D6" s="2">
        <v>2</v>
      </c>
      <c r="E6" s="2">
        <v>300</v>
      </c>
      <c r="F6" s="2">
        <v>30</v>
      </c>
      <c r="G6" s="6">
        <f aca="true" t="shared" si="0" ref="G6:G18">((((C6*D6)*E6)*F6))/100000</f>
        <v>155.34</v>
      </c>
    </row>
    <row r="7" spans="1:7" ht="21.75" customHeight="1">
      <c r="A7" s="26">
        <v>3</v>
      </c>
      <c r="B7" s="27" t="s">
        <v>70</v>
      </c>
      <c r="C7" s="2">
        <v>459</v>
      </c>
      <c r="D7" s="2">
        <v>2</v>
      </c>
      <c r="E7" s="2">
        <v>325</v>
      </c>
      <c r="F7" s="2">
        <v>30</v>
      </c>
      <c r="G7" s="6">
        <f t="shared" si="0"/>
        <v>89.505</v>
      </c>
    </row>
    <row r="8" spans="1:7" ht="21.75" customHeight="1">
      <c r="A8" s="26">
        <v>4</v>
      </c>
      <c r="B8" s="27" t="s">
        <v>71</v>
      </c>
      <c r="C8" s="2">
        <v>90</v>
      </c>
      <c r="D8" s="2">
        <v>2</v>
      </c>
      <c r="E8" s="2">
        <v>275</v>
      </c>
      <c r="F8" s="2">
        <v>30</v>
      </c>
      <c r="G8" s="6">
        <f>((((C8*D8)*E8)*F8))/100000</f>
        <v>14.85</v>
      </c>
    </row>
    <row r="9" spans="1:7" ht="21.75" customHeight="1">
      <c r="A9" s="26">
        <v>5</v>
      </c>
      <c r="B9" s="27" t="s">
        <v>72</v>
      </c>
      <c r="C9" s="2">
        <v>896</v>
      </c>
      <c r="D9" s="2">
        <v>2</v>
      </c>
      <c r="E9" s="2">
        <v>265</v>
      </c>
      <c r="F9" s="2">
        <v>30</v>
      </c>
      <c r="G9" s="6">
        <f t="shared" si="0"/>
        <v>142.464</v>
      </c>
    </row>
    <row r="10" spans="1:7" ht="21.75" customHeight="1">
      <c r="A10" s="26">
        <v>6</v>
      </c>
      <c r="B10" s="27" t="s">
        <v>73</v>
      </c>
      <c r="C10" s="2">
        <v>369</v>
      </c>
      <c r="D10" s="2">
        <v>2</v>
      </c>
      <c r="E10" s="2">
        <v>255</v>
      </c>
      <c r="F10" s="2">
        <v>30</v>
      </c>
      <c r="G10" s="6">
        <f t="shared" si="0"/>
        <v>56.457</v>
      </c>
    </row>
    <row r="11" spans="1:7" ht="21.75" customHeight="1">
      <c r="A11" s="26">
        <v>7</v>
      </c>
      <c r="B11" s="27" t="s">
        <v>74</v>
      </c>
      <c r="C11" s="2">
        <v>201</v>
      </c>
      <c r="D11" s="2">
        <v>2</v>
      </c>
      <c r="E11" s="2">
        <v>245</v>
      </c>
      <c r="F11" s="2">
        <v>30</v>
      </c>
      <c r="G11" s="6">
        <f t="shared" si="0"/>
        <v>29.547</v>
      </c>
    </row>
    <row r="12" spans="1:7" ht="21.75" customHeight="1">
      <c r="A12" s="26">
        <v>8</v>
      </c>
      <c r="B12" s="27" t="s">
        <v>75</v>
      </c>
      <c r="C12" s="2">
        <v>429</v>
      </c>
      <c r="D12" s="2">
        <v>2</v>
      </c>
      <c r="E12" s="2">
        <v>315</v>
      </c>
      <c r="F12" s="2">
        <v>30</v>
      </c>
      <c r="G12" s="6">
        <f t="shared" si="0"/>
        <v>81.081</v>
      </c>
    </row>
    <row r="13" spans="1:7" ht="21.75" customHeight="1">
      <c r="A13" s="26">
        <v>9</v>
      </c>
      <c r="B13" s="27" t="s">
        <v>76</v>
      </c>
      <c r="C13" s="2">
        <v>896</v>
      </c>
      <c r="D13" s="2">
        <v>2</v>
      </c>
      <c r="E13" s="2">
        <v>310</v>
      </c>
      <c r="F13" s="2">
        <v>30</v>
      </c>
      <c r="G13" s="6">
        <f t="shared" si="0"/>
        <v>166.656</v>
      </c>
    </row>
    <row r="14" spans="1:7" ht="21.75" customHeight="1">
      <c r="A14" s="26">
        <v>10</v>
      </c>
      <c r="B14" s="27" t="s">
        <v>77</v>
      </c>
      <c r="C14" s="2">
        <v>63</v>
      </c>
      <c r="D14" s="2">
        <v>2</v>
      </c>
      <c r="E14" s="2">
        <v>269</v>
      </c>
      <c r="F14" s="2">
        <v>30</v>
      </c>
      <c r="G14" s="6">
        <f t="shared" si="0"/>
        <v>10.1682</v>
      </c>
    </row>
    <row r="15" spans="1:7" ht="21.75" customHeight="1">
      <c r="A15" s="26">
        <v>11</v>
      </c>
      <c r="B15" s="27" t="s">
        <v>78</v>
      </c>
      <c r="C15" s="2">
        <v>325</v>
      </c>
      <c r="D15" s="2">
        <v>2</v>
      </c>
      <c r="E15" s="2">
        <v>308</v>
      </c>
      <c r="F15" s="2">
        <v>30</v>
      </c>
      <c r="G15" s="6">
        <f t="shared" si="0"/>
        <v>60.06</v>
      </c>
    </row>
    <row r="16" spans="1:7" ht="21.75" customHeight="1">
      <c r="A16" s="26">
        <v>12</v>
      </c>
      <c r="B16" s="27" t="s">
        <v>79</v>
      </c>
      <c r="C16" s="2">
        <v>658</v>
      </c>
      <c r="D16" s="2">
        <v>2</v>
      </c>
      <c r="E16" s="2">
        <v>285</v>
      </c>
      <c r="F16" s="2">
        <v>30</v>
      </c>
      <c r="G16" s="6">
        <f t="shared" si="0"/>
        <v>112.518</v>
      </c>
    </row>
    <row r="17" spans="1:7" ht="21.75" customHeight="1">
      <c r="A17" s="26">
        <v>13</v>
      </c>
      <c r="B17" s="27" t="s">
        <v>80</v>
      </c>
      <c r="C17" s="2">
        <v>12</v>
      </c>
      <c r="D17" s="2">
        <v>2</v>
      </c>
      <c r="E17" s="2">
        <v>375</v>
      </c>
      <c r="F17" s="2">
        <v>30</v>
      </c>
      <c r="G17" s="6">
        <f t="shared" si="0"/>
        <v>2.7</v>
      </c>
    </row>
    <row r="18" spans="1:7" ht="21.75" customHeight="1">
      <c r="A18" s="26">
        <v>14</v>
      </c>
      <c r="B18" s="27" t="s">
        <v>207</v>
      </c>
      <c r="C18" s="2">
        <v>36</v>
      </c>
      <c r="D18" s="2">
        <v>2</v>
      </c>
      <c r="E18" s="2">
        <v>283</v>
      </c>
      <c r="F18" s="2">
        <v>30</v>
      </c>
      <c r="G18" s="6">
        <f t="shared" si="0"/>
        <v>6.1128</v>
      </c>
    </row>
    <row r="19" spans="1:7" ht="21.75" customHeight="1">
      <c r="A19" s="26"/>
      <c r="B19" s="27" t="s">
        <v>82</v>
      </c>
      <c r="C19" s="3">
        <f>SUM(C5:C18)</f>
        <v>6022</v>
      </c>
      <c r="D19" s="3"/>
      <c r="E19" s="3"/>
      <c r="F19" s="3"/>
      <c r="G19" s="7">
        <f>SUM(G5:G18)</f>
        <v>1036.2090000000003</v>
      </c>
    </row>
  </sheetData>
  <mergeCells count="1">
    <mergeCell ref="A2:G2"/>
  </mergeCells>
  <printOptions/>
  <pageMargins left="1.1" right="0.75" top="1" bottom="1" header="0.5" footer="0.5"/>
  <pageSetup horizontalDpi="120" verticalDpi="120" orientation="portrait" paperSize="9" r:id="rId1"/>
  <headerFooter alignWithMargins="0">
    <oddFooter>&amp;C&amp;12 70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SheetLayoutView="100" workbookViewId="0" topLeftCell="A1">
      <selection activeCell="A7" sqref="A7:IV20"/>
    </sheetView>
  </sheetViews>
  <sheetFormatPr defaultColWidth="9.140625" defaultRowHeight="12.75"/>
  <cols>
    <col min="2" max="2" width="4.28125" style="0" customWidth="1"/>
    <col min="3" max="3" width="19.7109375" style="44" customWidth="1"/>
    <col min="4" max="4" width="10.00390625" style="0" customWidth="1"/>
    <col min="5" max="5" width="10.140625" style="0" customWidth="1"/>
    <col min="6" max="6" width="9.421875" style="0" customWidth="1"/>
    <col min="7" max="7" width="8.7109375" style="0" customWidth="1"/>
    <col min="8" max="9" width="7.7109375" style="0" customWidth="1"/>
    <col min="11" max="11" width="11.57421875" style="0" customWidth="1"/>
    <col min="12" max="12" width="8.7109375" style="0" customWidth="1"/>
    <col min="13" max="13" width="9.8515625" style="0" customWidth="1"/>
    <col min="14" max="14" width="12.7109375" style="0" customWidth="1"/>
    <col min="15" max="15" width="9.421875" style="0" customWidth="1"/>
    <col min="16" max="16" width="8.28125" style="0" customWidth="1"/>
    <col min="17" max="17" width="10.28125" style="0" customWidth="1"/>
    <col min="18" max="18" width="8.28125" style="0" customWidth="1"/>
    <col min="19" max="20" width="7.28125" style="0" customWidth="1"/>
    <col min="21" max="21" width="9.00390625" style="0" customWidth="1"/>
    <col min="22" max="22" width="9.8515625" style="0" customWidth="1"/>
    <col min="23" max="23" width="8.57421875" style="0" customWidth="1"/>
    <col min="24" max="24" width="7.140625" style="0" customWidth="1"/>
    <col min="25" max="25" width="8.7109375" style="0" customWidth="1"/>
    <col min="26" max="26" width="11.7109375" style="0" customWidth="1"/>
  </cols>
  <sheetData>
    <row r="1" spans="3:26" ht="18">
      <c r="C1" s="142"/>
      <c r="D1" s="142"/>
      <c r="E1" s="142"/>
      <c r="F1" s="142"/>
      <c r="G1" s="142" t="s">
        <v>300</v>
      </c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 t="s">
        <v>301</v>
      </c>
      <c r="T1" s="142"/>
      <c r="U1" s="142"/>
      <c r="V1" s="142"/>
      <c r="W1" s="142"/>
      <c r="X1" s="142"/>
      <c r="Y1" s="142"/>
      <c r="Z1" s="142"/>
    </row>
    <row r="2" spans="3:26" ht="20.25">
      <c r="C2" s="113"/>
      <c r="D2" s="148" t="s">
        <v>337</v>
      </c>
      <c r="F2" s="113"/>
      <c r="G2" s="113"/>
      <c r="H2" s="113"/>
      <c r="I2" s="113"/>
      <c r="J2" s="113"/>
      <c r="K2" s="113"/>
      <c r="L2" s="113"/>
      <c r="M2" s="113"/>
      <c r="N2" s="113"/>
      <c r="P2" s="148" t="s">
        <v>337</v>
      </c>
      <c r="R2" s="113"/>
      <c r="S2" s="113"/>
      <c r="T2" s="113"/>
      <c r="U2" s="113"/>
      <c r="V2" s="113"/>
      <c r="W2" s="113"/>
      <c r="X2" s="113"/>
      <c r="Y2" s="113"/>
      <c r="Z2" s="113"/>
    </row>
    <row r="3" spans="2:25" ht="15">
      <c r="B3" s="5"/>
      <c r="C3" s="42"/>
      <c r="L3" s="43" t="s">
        <v>116</v>
      </c>
      <c r="S3" s="45"/>
      <c r="T3" s="45"/>
      <c r="U3" s="45"/>
      <c r="V3" s="45"/>
      <c r="Y3" s="43" t="s">
        <v>116</v>
      </c>
    </row>
    <row r="4" spans="2:26" s="4" customFormat="1" ht="44.25" customHeight="1">
      <c r="B4" s="247" t="s">
        <v>239</v>
      </c>
      <c r="C4" s="249" t="s">
        <v>1</v>
      </c>
      <c r="D4" s="198" t="s">
        <v>117</v>
      </c>
      <c r="E4" s="198"/>
      <c r="F4" s="198" t="s">
        <v>118</v>
      </c>
      <c r="G4" s="198"/>
      <c r="H4" s="198" t="s">
        <v>2</v>
      </c>
      <c r="I4" s="198"/>
      <c r="J4" s="198" t="s">
        <v>121</v>
      </c>
      <c r="K4" s="198"/>
      <c r="L4" s="198" t="s">
        <v>5</v>
      </c>
      <c r="M4" s="198"/>
      <c r="N4" s="38" t="s">
        <v>122</v>
      </c>
      <c r="O4" s="198" t="s">
        <v>123</v>
      </c>
      <c r="P4" s="198"/>
      <c r="Q4" s="198" t="s">
        <v>119</v>
      </c>
      <c r="R4" s="198"/>
      <c r="S4" s="198" t="s">
        <v>58</v>
      </c>
      <c r="T4" s="198"/>
      <c r="U4" s="198" t="s">
        <v>125</v>
      </c>
      <c r="V4" s="198"/>
      <c r="W4" s="198" t="s">
        <v>126</v>
      </c>
      <c r="X4" s="198"/>
      <c r="Y4" s="250" t="s">
        <v>238</v>
      </c>
      <c r="Z4" s="198" t="s">
        <v>120</v>
      </c>
    </row>
    <row r="5" spans="2:26" s="4" customFormat="1" ht="25.5">
      <c r="B5" s="248"/>
      <c r="C5" s="249"/>
      <c r="D5" s="1" t="s">
        <v>27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36" t="s">
        <v>3</v>
      </c>
      <c r="M5" s="1" t="s">
        <v>4</v>
      </c>
      <c r="N5" s="1" t="s">
        <v>4</v>
      </c>
      <c r="O5" s="1" t="s">
        <v>3</v>
      </c>
      <c r="P5" s="1" t="s">
        <v>4</v>
      </c>
      <c r="Q5" s="1" t="s">
        <v>3</v>
      </c>
      <c r="R5" s="1" t="s">
        <v>4</v>
      </c>
      <c r="S5" s="1" t="s">
        <v>3</v>
      </c>
      <c r="T5" s="1" t="s">
        <v>4</v>
      </c>
      <c r="U5" s="1" t="s">
        <v>3</v>
      </c>
      <c r="V5" s="1" t="s">
        <v>4</v>
      </c>
      <c r="W5" s="1" t="s">
        <v>3</v>
      </c>
      <c r="X5" s="1" t="s">
        <v>4</v>
      </c>
      <c r="Y5" s="251"/>
      <c r="Z5" s="198"/>
    </row>
    <row r="6" spans="2:26" s="16" customFormat="1" ht="12.75"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6">
        <v>23</v>
      </c>
      <c r="Y6" s="26">
        <v>24</v>
      </c>
      <c r="Z6" s="26">
        <v>25</v>
      </c>
    </row>
    <row r="7" spans="2:26" ht="24" customHeight="1">
      <c r="B7" s="26">
        <v>1</v>
      </c>
      <c r="C7" s="27" t="s">
        <v>68</v>
      </c>
      <c r="D7" s="6">
        <f>'Ann-3'!C7+'Ann-1'!D7+'Ann-4'!E5</f>
        <v>2970</v>
      </c>
      <c r="E7" s="6">
        <f>'Ann-3'!D7+'Ann-4'!F5+'Ann-1'!E7</f>
        <v>22359.7276</v>
      </c>
      <c r="F7" s="2">
        <f>'Ann-3'!E7+'Ann-4'!G5</f>
        <v>394</v>
      </c>
      <c r="G7" s="6">
        <f>'Ann-3'!F7+'Ann-4'!H5</f>
        <v>8290.79</v>
      </c>
      <c r="H7" s="2">
        <f>'Ann-2'!C6</f>
        <v>22</v>
      </c>
      <c r="I7" s="6">
        <f>'Ann-2'!D6</f>
        <v>530</v>
      </c>
      <c r="J7" s="2">
        <f>'Ann-1'!F7</f>
        <v>88</v>
      </c>
      <c r="K7" s="6">
        <f>'Ann-1'!G7</f>
        <v>7000</v>
      </c>
      <c r="L7" s="2">
        <f>'Ann-2'!E6</f>
        <v>19</v>
      </c>
      <c r="M7" s="2">
        <f>'Ann-2'!F6</f>
        <v>1213</v>
      </c>
      <c r="N7" s="6">
        <f>'Ann-5'!O6</f>
        <v>881.72</v>
      </c>
      <c r="O7" s="2">
        <f>'Ann-4'!I5+'Ann-4'!K5+'Ann-4'!M5+'Ann-4'!O5+'Ann-4'!Q5</f>
        <v>935</v>
      </c>
      <c r="P7" s="2">
        <f>'Ann-4'!J5+'Ann-4'!L5+'Ann-4'!N5+'Ann-4'!P5+'Ann-4'!R5</f>
        <v>3717.5</v>
      </c>
      <c r="Q7" s="2">
        <f>'Ann-7'!C6+'Ann-7'!E6</f>
        <v>9417.083333333334</v>
      </c>
      <c r="R7" s="2">
        <f>'Ann-7'!H6</f>
        <v>2425</v>
      </c>
      <c r="S7" s="2">
        <f>'Ann-3'!G7</f>
        <v>55</v>
      </c>
      <c r="T7" s="6">
        <f>'Ann-3'!H7</f>
        <v>99</v>
      </c>
      <c r="U7" s="6">
        <f>'Ann-8'!C6+'Ann-8'!D6</f>
        <v>66</v>
      </c>
      <c r="V7" s="6">
        <f>'Ann-8'!E6</f>
        <v>198</v>
      </c>
      <c r="W7" s="2">
        <f>'Ann-13'!C6+'Ann-13'!E6</f>
        <v>126</v>
      </c>
      <c r="X7" s="6">
        <f>'Ann-13'!G6</f>
        <v>4.1</v>
      </c>
      <c r="Y7" s="6">
        <f>'Ann-6'!E5</f>
        <v>1743.05</v>
      </c>
      <c r="Z7" s="6">
        <f>X7+V7+T7+R7+P7+N7+M7+K7+I7+G7+E7+Y7</f>
        <v>48461.8876</v>
      </c>
    </row>
    <row r="8" spans="2:26" ht="24" customHeight="1">
      <c r="B8" s="26">
        <v>2</v>
      </c>
      <c r="C8" s="27" t="s">
        <v>69</v>
      </c>
      <c r="D8" s="6">
        <f>'Ann-3'!C8+'Ann-1'!D8+'Ann-4'!E6</f>
        <v>4656</v>
      </c>
      <c r="E8" s="6">
        <f>'Ann-3'!D8+'Ann-4'!F6+'Ann-1'!E8</f>
        <v>50602.7712</v>
      </c>
      <c r="F8" s="2">
        <f>'Ann-3'!E8+'Ann-4'!G6</f>
        <v>712</v>
      </c>
      <c r="G8" s="6">
        <f>'Ann-3'!F8+'Ann-4'!H6</f>
        <v>20697.54</v>
      </c>
      <c r="H8" s="2">
        <f>'Ann-2'!C7</f>
        <v>24</v>
      </c>
      <c r="I8" s="6">
        <f>'Ann-2'!D7</f>
        <v>885</v>
      </c>
      <c r="J8" s="2">
        <f>'Ann-1'!F8</f>
        <v>144</v>
      </c>
      <c r="K8" s="6">
        <f>'Ann-1'!G8</f>
        <v>1000</v>
      </c>
      <c r="L8" s="2">
        <f>'Ann-2'!E7</f>
        <v>10</v>
      </c>
      <c r="M8" s="2">
        <f>'Ann-2'!F7</f>
        <v>312</v>
      </c>
      <c r="N8" s="6">
        <f>'Ann-5'!O7</f>
        <v>546</v>
      </c>
      <c r="O8" s="2">
        <f>'Ann-4'!I6+'Ann-4'!K6+'Ann-4'!M6+'Ann-4'!O6+'Ann-4'!Q6</f>
        <v>1546</v>
      </c>
      <c r="P8" s="2">
        <f>'Ann-4'!J6+'Ann-4'!L6+'Ann-4'!N6+'Ann-4'!P6+'Ann-4'!R6</f>
        <v>2668.8</v>
      </c>
      <c r="Q8" s="2">
        <f>'Ann-7'!C7+'Ann-7'!E7</f>
        <v>6291</v>
      </c>
      <c r="R8" s="2">
        <f>'Ann-7'!H7</f>
        <v>1620</v>
      </c>
      <c r="S8" s="2">
        <f>'Ann-3'!G8</f>
        <v>479</v>
      </c>
      <c r="T8" s="6">
        <f>'Ann-3'!H8</f>
        <v>371</v>
      </c>
      <c r="U8" s="6">
        <f>'Ann-8'!C7+'Ann-8'!D7</f>
        <v>80</v>
      </c>
      <c r="V8" s="6">
        <f>'Ann-8'!E7</f>
        <v>190</v>
      </c>
      <c r="W8" s="2">
        <f>'Ann-13'!C7+'Ann-13'!E7</f>
        <v>214</v>
      </c>
      <c r="X8" s="6">
        <f>'Ann-13'!G7</f>
        <v>4.74</v>
      </c>
      <c r="Y8" s="6">
        <f>'Ann-6'!E6</f>
        <v>254.51</v>
      </c>
      <c r="Z8" s="6">
        <f aca="true" t="shared" si="0" ref="Z8:Z20">X8+V8+T8+R8+P8+N8+M8+K8+I8+G8+E8+Y8</f>
        <v>79152.3612</v>
      </c>
    </row>
    <row r="9" spans="2:26" ht="24" customHeight="1">
      <c r="B9" s="26">
        <v>3</v>
      </c>
      <c r="C9" s="27" t="s">
        <v>70</v>
      </c>
      <c r="D9" s="6">
        <f>'Ann-3'!C9+'Ann-1'!D9+'Ann-4'!E7</f>
        <v>3804</v>
      </c>
      <c r="E9" s="6">
        <f>'Ann-3'!D9+'Ann-4'!F7+'Ann-1'!E9</f>
        <v>26981.5544</v>
      </c>
      <c r="F9" s="2">
        <f>'Ann-3'!E9+'Ann-4'!G7</f>
        <v>610</v>
      </c>
      <c r="G9" s="6">
        <f>'Ann-3'!F9+'Ann-4'!H7</f>
        <v>9007.119999999999</v>
      </c>
      <c r="H9" s="2">
        <f>'Ann-2'!C8</f>
        <v>38</v>
      </c>
      <c r="I9" s="6">
        <f>'Ann-2'!D8</f>
        <v>192.5</v>
      </c>
      <c r="J9" s="2">
        <f>'Ann-1'!F9</f>
        <v>217</v>
      </c>
      <c r="K9" s="6">
        <f>'Ann-1'!G9</f>
        <v>4700</v>
      </c>
      <c r="L9" s="2">
        <f>'Ann-2'!E8</f>
        <v>52</v>
      </c>
      <c r="M9" s="2">
        <f>'Ann-2'!F8</f>
        <v>263</v>
      </c>
      <c r="N9" s="6">
        <f>'Ann-5'!O8</f>
        <v>13277.88</v>
      </c>
      <c r="O9" s="2">
        <f>'Ann-4'!I7+'Ann-4'!K7+'Ann-4'!M7+'Ann-4'!O7+'Ann-4'!Q7</f>
        <v>820</v>
      </c>
      <c r="P9" s="2">
        <f>'Ann-4'!J7+'Ann-4'!L7+'Ann-4'!N7+'Ann-4'!P7+'Ann-4'!R7</f>
        <v>3650</v>
      </c>
      <c r="Q9" s="2">
        <f>'Ann-7'!C8+'Ann-7'!E8</f>
        <v>15300.333333333334</v>
      </c>
      <c r="R9" s="2">
        <f>'Ann-7'!H8</f>
        <v>3940</v>
      </c>
      <c r="S9" s="2">
        <f>'Ann-3'!G9</f>
        <v>49</v>
      </c>
      <c r="T9" s="6">
        <f>'Ann-3'!H9</f>
        <v>175</v>
      </c>
      <c r="U9" s="6">
        <f>'Ann-8'!C8+'Ann-8'!D8</f>
        <v>2</v>
      </c>
      <c r="V9" s="6">
        <f>'Ann-8'!E8</f>
        <v>114</v>
      </c>
      <c r="W9" s="2">
        <f>'Ann-13'!C8+'Ann-13'!E8</f>
        <v>0</v>
      </c>
      <c r="X9" s="6">
        <f>'Ann-13'!G8</f>
        <v>0</v>
      </c>
      <c r="Y9" s="6">
        <f>'Ann-6'!E7</f>
        <v>46.31</v>
      </c>
      <c r="Z9" s="6">
        <f t="shared" si="0"/>
        <v>62347.3644</v>
      </c>
    </row>
    <row r="10" spans="2:26" ht="24" customHeight="1">
      <c r="B10" s="26">
        <v>4</v>
      </c>
      <c r="C10" s="27" t="s">
        <v>71</v>
      </c>
      <c r="D10" s="6">
        <f>'Ann-3'!C10+'Ann-1'!D10+'Ann-4'!E8</f>
        <v>454</v>
      </c>
      <c r="E10" s="6">
        <f>'Ann-3'!D10+'Ann-4'!F8+'Ann-1'!E10</f>
        <v>2007.5010000000002</v>
      </c>
      <c r="F10" s="2">
        <f>'Ann-3'!E10+'Ann-4'!G8</f>
        <v>147</v>
      </c>
      <c r="G10" s="6">
        <f>'Ann-3'!F10+'Ann-4'!H8</f>
        <v>2922.865</v>
      </c>
      <c r="H10" s="2">
        <f>'Ann-2'!C9</f>
        <v>14</v>
      </c>
      <c r="I10" s="6">
        <f>'Ann-2'!D9</f>
        <v>192.75</v>
      </c>
      <c r="J10" s="2">
        <f>'Ann-1'!F10</f>
        <v>2</v>
      </c>
      <c r="K10" s="6">
        <f>'Ann-1'!G10</f>
        <v>40</v>
      </c>
      <c r="L10" s="2">
        <f>'Ann-2'!E9</f>
        <v>12</v>
      </c>
      <c r="M10" s="2">
        <f>'Ann-2'!F9</f>
        <v>150</v>
      </c>
      <c r="N10" s="6">
        <f>'Ann-5'!O9</f>
        <v>0</v>
      </c>
      <c r="O10" s="2">
        <f>'Ann-4'!I8+'Ann-4'!K8+'Ann-4'!M8+'Ann-4'!O8+'Ann-4'!Q8</f>
        <v>50</v>
      </c>
      <c r="P10" s="2">
        <f>'Ann-4'!J8+'Ann-4'!L8+'Ann-4'!N8+'Ann-4'!P8+'Ann-4'!R8</f>
        <v>144.1</v>
      </c>
      <c r="Q10" s="2">
        <f>'Ann-7'!C9+'Ann-7'!E9</f>
        <v>9242.333333333334</v>
      </c>
      <c r="R10" s="2">
        <f>'Ann-7'!H9</f>
        <v>2380</v>
      </c>
      <c r="S10" s="2">
        <f>'Ann-3'!G10</f>
        <v>67</v>
      </c>
      <c r="T10" s="6">
        <f>'Ann-3'!H10</f>
        <v>44</v>
      </c>
      <c r="U10" s="6">
        <f>'Ann-8'!C9+'Ann-8'!D9</f>
        <v>0</v>
      </c>
      <c r="V10" s="6">
        <f>'Ann-8'!E9</f>
        <v>0</v>
      </c>
      <c r="W10" s="2">
        <f>'Ann-13'!C9+'Ann-13'!E9</f>
        <v>0</v>
      </c>
      <c r="X10" s="6">
        <f>'Ann-13'!G9</f>
        <v>0</v>
      </c>
      <c r="Y10" s="6">
        <f>'Ann-6'!E8</f>
        <v>0</v>
      </c>
      <c r="Z10" s="6">
        <f t="shared" si="0"/>
        <v>7881.216</v>
      </c>
    </row>
    <row r="11" spans="2:26" ht="24" customHeight="1">
      <c r="B11" s="26">
        <v>5</v>
      </c>
      <c r="C11" s="27" t="s">
        <v>72</v>
      </c>
      <c r="D11" s="6">
        <f>'Ann-3'!C11+'Ann-1'!D11+'Ann-4'!E9</f>
        <v>6097</v>
      </c>
      <c r="E11" s="6">
        <f>'Ann-3'!D11+'Ann-4'!F9+'Ann-1'!E11</f>
        <v>28749.3084</v>
      </c>
      <c r="F11" s="2">
        <f>'Ann-3'!E11+'Ann-4'!G9</f>
        <v>589</v>
      </c>
      <c r="G11" s="6">
        <f>'Ann-3'!F11+'Ann-4'!H9</f>
        <v>9771.16</v>
      </c>
      <c r="H11" s="2">
        <f>'Ann-2'!C10</f>
        <v>45</v>
      </c>
      <c r="I11" s="6">
        <f>'Ann-2'!D10</f>
        <v>600</v>
      </c>
      <c r="J11" s="2">
        <f>'Ann-1'!F11</f>
        <v>415</v>
      </c>
      <c r="K11" s="6">
        <f>'Ann-1'!G11</f>
        <v>2800</v>
      </c>
      <c r="L11" s="2">
        <f>'Ann-2'!E10</f>
        <v>31</v>
      </c>
      <c r="M11" s="2">
        <f>'Ann-2'!F10</f>
        <v>985</v>
      </c>
      <c r="N11" s="6">
        <f>'Ann-5'!O10</f>
        <v>2219.5</v>
      </c>
      <c r="O11" s="2">
        <f>'Ann-4'!I9+'Ann-4'!K9+'Ann-4'!M9+'Ann-4'!O9+'Ann-4'!Q9</f>
        <v>1032</v>
      </c>
      <c r="P11" s="2">
        <f>'Ann-4'!J9+'Ann-4'!L9+'Ann-4'!N9+'Ann-4'!P9+'Ann-4'!R9</f>
        <v>3566</v>
      </c>
      <c r="Q11" s="2">
        <f>'Ann-7'!C10+'Ann-7'!E10</f>
        <v>8108.4</v>
      </c>
      <c r="R11" s="2">
        <f>'Ann-7'!H10</f>
        <v>2088</v>
      </c>
      <c r="S11" s="2">
        <f>'Ann-3'!G11</f>
        <v>31</v>
      </c>
      <c r="T11" s="6">
        <f>'Ann-3'!H11</f>
        <v>1220</v>
      </c>
      <c r="U11" s="6">
        <f>'Ann-8'!C10+'Ann-8'!D10</f>
        <v>0</v>
      </c>
      <c r="V11" s="6">
        <f>'Ann-8'!E10</f>
        <v>0</v>
      </c>
      <c r="W11" s="2">
        <f>'Ann-13'!C10+'Ann-13'!E10</f>
        <v>111</v>
      </c>
      <c r="X11" s="6">
        <f>'Ann-13'!G10</f>
        <v>7.26</v>
      </c>
      <c r="Y11" s="6">
        <f>'Ann-6'!E9</f>
        <v>3417.05</v>
      </c>
      <c r="Z11" s="6">
        <f t="shared" si="0"/>
        <v>55423.2784</v>
      </c>
    </row>
    <row r="12" spans="1:26" ht="24" customHeight="1">
      <c r="A12" s="152">
        <v>71</v>
      </c>
      <c r="B12" s="26">
        <v>6</v>
      </c>
      <c r="C12" s="27" t="s">
        <v>73</v>
      </c>
      <c r="D12" s="6">
        <f>'Ann-3'!C12+'Ann-1'!D12+'Ann-4'!E10</f>
        <v>1841</v>
      </c>
      <c r="E12" s="6">
        <f>'Ann-3'!D12+'Ann-4'!F10+'Ann-1'!E12</f>
        <v>21050.84</v>
      </c>
      <c r="F12" s="2">
        <f>'Ann-3'!E12+'Ann-4'!G10</f>
        <v>157</v>
      </c>
      <c r="G12" s="6">
        <f>'Ann-3'!F12+'Ann-4'!H10</f>
        <v>1634</v>
      </c>
      <c r="H12" s="2">
        <f>'Ann-2'!C11</f>
        <v>51</v>
      </c>
      <c r="I12" s="6">
        <f>'Ann-2'!D11</f>
        <v>427.9</v>
      </c>
      <c r="J12" s="2">
        <f>'Ann-1'!F12</f>
        <v>19</v>
      </c>
      <c r="K12" s="6">
        <f>'Ann-1'!G12</f>
        <v>3000</v>
      </c>
      <c r="L12" s="2">
        <f>'Ann-2'!E11</f>
        <v>9</v>
      </c>
      <c r="M12" s="2">
        <f>'Ann-2'!F11</f>
        <v>98.8</v>
      </c>
      <c r="N12" s="6">
        <f>'Ann-5'!O11</f>
        <v>0</v>
      </c>
      <c r="O12" s="2">
        <f>'Ann-4'!I10+'Ann-4'!K10+'Ann-4'!M10+'Ann-4'!O10+'Ann-4'!Q10</f>
        <v>300</v>
      </c>
      <c r="P12" s="2">
        <f>'Ann-4'!J10+'Ann-4'!L10+'Ann-4'!N10+'Ann-4'!P10+'Ann-4'!R10</f>
        <v>947.5</v>
      </c>
      <c r="Q12" s="2">
        <f>'Ann-7'!C11+'Ann-7'!E11</f>
        <v>6252.166666666667</v>
      </c>
      <c r="R12" s="2">
        <f>'Ann-7'!H11</f>
        <v>1610</v>
      </c>
      <c r="S12" s="2">
        <f>'Ann-3'!G12</f>
        <v>15</v>
      </c>
      <c r="T12" s="6">
        <f>'Ann-3'!H12</f>
        <v>140</v>
      </c>
      <c r="U12" s="6">
        <f>'Ann-8'!C11+'Ann-8'!D11</f>
        <v>0</v>
      </c>
      <c r="V12" s="6">
        <f>'Ann-8'!E11</f>
        <v>0</v>
      </c>
      <c r="W12" s="2">
        <f>'Ann-13'!C11+'Ann-13'!E11</f>
        <v>0</v>
      </c>
      <c r="X12" s="6">
        <f>'Ann-13'!G11</f>
        <v>0</v>
      </c>
      <c r="Y12" s="6">
        <f>'Ann-6'!E10</f>
        <v>765</v>
      </c>
      <c r="Z12" s="6">
        <f t="shared" si="0"/>
        <v>29674.04</v>
      </c>
    </row>
    <row r="13" spans="2:26" ht="24" customHeight="1">
      <c r="B13" s="26">
        <v>7</v>
      </c>
      <c r="C13" s="27" t="s">
        <v>74</v>
      </c>
      <c r="D13" s="6">
        <f>'Ann-3'!C13+'Ann-1'!D13+'Ann-4'!E11</f>
        <v>1310</v>
      </c>
      <c r="E13" s="6">
        <f>'Ann-3'!D13+'Ann-4'!F11+'Ann-1'!E13</f>
        <v>11343.2904</v>
      </c>
      <c r="F13" s="2">
        <f>'Ann-3'!E13+'Ann-4'!G11</f>
        <v>165</v>
      </c>
      <c r="G13" s="6">
        <f>'Ann-3'!F13+'Ann-4'!H11</f>
        <v>3622.195</v>
      </c>
      <c r="H13" s="2">
        <f>'Ann-2'!C12</f>
        <v>30</v>
      </c>
      <c r="I13" s="6">
        <f>'Ann-2'!D12</f>
        <v>715.2</v>
      </c>
      <c r="J13" s="2">
        <f>'Ann-1'!F13</f>
        <v>200</v>
      </c>
      <c r="K13" s="6">
        <f>'Ann-1'!G13</f>
        <v>2000</v>
      </c>
      <c r="L13" s="2">
        <f>'Ann-2'!E12</f>
        <v>16</v>
      </c>
      <c r="M13" s="2">
        <f>'Ann-2'!F12</f>
        <v>354</v>
      </c>
      <c r="N13" s="6">
        <f>'Ann-5'!O12</f>
        <v>1551</v>
      </c>
      <c r="O13" s="2">
        <f>'Ann-4'!I11+'Ann-4'!K11+'Ann-4'!M11+'Ann-4'!O11+'Ann-4'!Q11</f>
        <v>396</v>
      </c>
      <c r="P13" s="2">
        <f>'Ann-4'!J11+'Ann-4'!L11+'Ann-4'!N11+'Ann-4'!P11+'Ann-4'!R11</f>
        <v>785.05</v>
      </c>
      <c r="Q13" s="2">
        <f>'Ann-7'!C12+'Ann-7'!E12</f>
        <v>2368.833333333333</v>
      </c>
      <c r="R13" s="2">
        <f>'Ann-7'!H12</f>
        <v>610</v>
      </c>
      <c r="S13" s="2">
        <f>'Ann-3'!G13</f>
        <v>0</v>
      </c>
      <c r="T13" s="6">
        <f>'Ann-3'!H13</f>
        <v>0</v>
      </c>
      <c r="U13" s="6">
        <f>'Ann-8'!C12+'Ann-8'!D12</f>
        <v>0</v>
      </c>
      <c r="V13" s="6">
        <f>'Ann-8'!E12</f>
        <v>0</v>
      </c>
      <c r="W13" s="2">
        <f>'Ann-13'!C12+'Ann-13'!E12</f>
        <v>114.3076923076923</v>
      </c>
      <c r="X13" s="6">
        <f>'Ann-13'!G12</f>
        <v>8.03846153846154</v>
      </c>
      <c r="Y13" s="6">
        <f>'Ann-6'!E11</f>
        <v>70</v>
      </c>
      <c r="Z13" s="6">
        <f t="shared" si="0"/>
        <v>21058.773861538462</v>
      </c>
    </row>
    <row r="14" spans="2:26" ht="24" customHeight="1">
      <c r="B14" s="26">
        <v>8</v>
      </c>
      <c r="C14" s="27" t="s">
        <v>75</v>
      </c>
      <c r="D14" s="6">
        <f>'Ann-3'!C14+'Ann-1'!D14+'Ann-4'!E12</f>
        <v>727</v>
      </c>
      <c r="E14" s="6">
        <f>'Ann-3'!D14+'Ann-4'!F12+'Ann-1'!E14</f>
        <v>9540.7772</v>
      </c>
      <c r="F14" s="2">
        <f>'Ann-3'!E14+'Ann-4'!G12</f>
        <v>173</v>
      </c>
      <c r="G14" s="6">
        <f>'Ann-3'!F14+'Ann-4'!H12</f>
        <v>4802.07</v>
      </c>
      <c r="H14" s="2">
        <f>'Ann-2'!C13</f>
        <v>20</v>
      </c>
      <c r="I14" s="6">
        <f>'Ann-2'!D13</f>
        <v>304</v>
      </c>
      <c r="J14" s="2">
        <f>'Ann-1'!F14</f>
        <v>56</v>
      </c>
      <c r="K14" s="6">
        <f>'Ann-1'!G14</f>
        <v>1500</v>
      </c>
      <c r="L14" s="2">
        <f>'Ann-2'!E13</f>
        <v>10</v>
      </c>
      <c r="M14" s="2">
        <f>'Ann-2'!F13</f>
        <v>370.4</v>
      </c>
      <c r="N14" s="6">
        <f>'Ann-5'!O13</f>
        <v>104</v>
      </c>
      <c r="O14" s="2">
        <f>'Ann-4'!I12+'Ann-4'!K12+'Ann-4'!M12+'Ann-4'!O12+'Ann-4'!Q12</f>
        <v>315</v>
      </c>
      <c r="P14" s="2">
        <f>'Ann-4'!J12+'Ann-4'!L12+'Ann-4'!N12+'Ann-4'!P12+'Ann-4'!R12</f>
        <v>967.5</v>
      </c>
      <c r="Q14" s="2">
        <f>'Ann-7'!C13+'Ann-7'!E13</f>
        <v>9669.5</v>
      </c>
      <c r="R14" s="2">
        <f>'Ann-7'!H13</f>
        <v>2490</v>
      </c>
      <c r="S14" s="2">
        <f>'Ann-3'!G14</f>
        <v>2</v>
      </c>
      <c r="T14" s="6">
        <f>'Ann-3'!H14</f>
        <v>9</v>
      </c>
      <c r="U14" s="6">
        <f>'Ann-8'!C13+'Ann-8'!D13</f>
        <v>1</v>
      </c>
      <c r="V14" s="6">
        <f>'Ann-8'!E13</f>
        <v>60</v>
      </c>
      <c r="W14" s="2">
        <f>'Ann-13'!C13+'Ann-13'!E13</f>
        <v>103.5</v>
      </c>
      <c r="X14" s="6">
        <f>'Ann-13'!G13</f>
        <v>8.84</v>
      </c>
      <c r="Y14" s="6">
        <f>'Ann-6'!E12</f>
        <v>497.07</v>
      </c>
      <c r="Z14" s="6">
        <f t="shared" si="0"/>
        <v>20653.6572</v>
      </c>
    </row>
    <row r="15" spans="2:26" ht="24" customHeight="1">
      <c r="B15" s="26">
        <v>9</v>
      </c>
      <c r="C15" s="27" t="s">
        <v>76</v>
      </c>
      <c r="D15" s="6">
        <f>'Ann-3'!C15+'Ann-1'!D15+'Ann-4'!E13</f>
        <v>2456</v>
      </c>
      <c r="E15" s="6">
        <f>'Ann-3'!D15+'Ann-4'!F13+'Ann-1'!E15</f>
        <v>23968.124</v>
      </c>
      <c r="F15" s="2">
        <f>'Ann-3'!E15+'Ann-4'!G13</f>
        <v>795</v>
      </c>
      <c r="G15" s="6">
        <f>'Ann-3'!F15+'Ann-4'!H13</f>
        <v>15130.79</v>
      </c>
      <c r="H15" s="2">
        <f>'Ann-2'!C14</f>
        <v>50</v>
      </c>
      <c r="I15" s="6">
        <f>'Ann-2'!D14</f>
        <v>2099.5</v>
      </c>
      <c r="J15" s="2">
        <f>'Ann-1'!F15</f>
        <v>308</v>
      </c>
      <c r="K15" s="6">
        <f>'Ann-1'!G15</f>
        <v>3500</v>
      </c>
      <c r="L15" s="2">
        <f>'Ann-2'!E14</f>
        <v>21</v>
      </c>
      <c r="M15" s="2">
        <f>'Ann-2'!F14</f>
        <v>1167</v>
      </c>
      <c r="N15" s="6">
        <f>'Ann-5'!O14</f>
        <v>2064</v>
      </c>
      <c r="O15" s="2">
        <f>'Ann-4'!I13+'Ann-4'!K13+'Ann-4'!M13+'Ann-4'!O13+'Ann-4'!Q13</f>
        <v>644</v>
      </c>
      <c r="P15" s="2">
        <f>'Ann-4'!J13+'Ann-4'!L13+'Ann-4'!N13+'Ann-4'!P13+'Ann-4'!R13</f>
        <v>3010</v>
      </c>
      <c r="Q15" s="2">
        <f>'Ann-7'!C14+'Ann-7'!E14</f>
        <v>17175.983333333334</v>
      </c>
      <c r="R15" s="2">
        <f>'Ann-7'!H14</f>
        <v>4423</v>
      </c>
      <c r="S15" s="2">
        <f>'Ann-3'!G15</f>
        <v>41</v>
      </c>
      <c r="T15" s="6">
        <f>'Ann-3'!H15</f>
        <v>81</v>
      </c>
      <c r="U15" s="6">
        <f>'Ann-8'!C14+'Ann-8'!D14</f>
        <v>28</v>
      </c>
      <c r="V15" s="6">
        <f>'Ann-8'!E14</f>
        <v>367.5</v>
      </c>
      <c r="W15" s="2">
        <f>'Ann-13'!C14+'Ann-13'!E14</f>
        <v>92.6923076923076</v>
      </c>
      <c r="X15" s="6">
        <f>'Ann-13'!G14</f>
        <v>9.64153846153846</v>
      </c>
      <c r="Y15" s="6">
        <f>'Ann-6'!E13</f>
        <v>5630.75</v>
      </c>
      <c r="Z15" s="6">
        <f t="shared" si="0"/>
        <v>61451.30553846154</v>
      </c>
    </row>
    <row r="16" spans="2:26" ht="24" customHeight="1">
      <c r="B16" s="26">
        <v>10</v>
      </c>
      <c r="C16" s="27" t="s">
        <v>77</v>
      </c>
      <c r="D16" s="6">
        <f>'Ann-3'!C16+'Ann-1'!D16+'Ann-4'!E14</f>
        <v>1078</v>
      </c>
      <c r="E16" s="6">
        <f>'Ann-3'!D16+'Ann-4'!F14+'Ann-1'!E16</f>
        <v>14658.7026</v>
      </c>
      <c r="F16" s="2">
        <f>'Ann-3'!E16+'Ann-4'!G14</f>
        <v>61</v>
      </c>
      <c r="G16" s="6">
        <f>'Ann-3'!F16+'Ann-4'!H14</f>
        <v>1567.2</v>
      </c>
      <c r="H16" s="2">
        <f>'Ann-2'!C15</f>
        <v>16</v>
      </c>
      <c r="I16" s="6">
        <f>'Ann-2'!D15</f>
        <v>111.45</v>
      </c>
      <c r="J16" s="2">
        <f>'Ann-1'!F16</f>
        <v>6</v>
      </c>
      <c r="K16" s="6">
        <f>'Ann-1'!G16</f>
        <v>500</v>
      </c>
      <c r="L16" s="2">
        <f>'Ann-2'!E15</f>
        <v>8</v>
      </c>
      <c r="M16" s="2">
        <f>'Ann-2'!F15</f>
        <v>502</v>
      </c>
      <c r="N16" s="6">
        <f>'Ann-5'!O15</f>
        <v>9576</v>
      </c>
      <c r="O16" s="2">
        <f>'Ann-4'!I14+'Ann-4'!K14+'Ann-4'!M14+'Ann-4'!O14+'Ann-4'!Q14</f>
        <v>122</v>
      </c>
      <c r="P16" s="2">
        <f>'Ann-4'!J14+'Ann-4'!L14+'Ann-4'!N14+'Ann-4'!P14+'Ann-4'!R14</f>
        <v>364.5</v>
      </c>
      <c r="Q16" s="2">
        <f>'Ann-7'!C15+'Ann-7'!E15</f>
        <v>3106.666666666667</v>
      </c>
      <c r="R16" s="2">
        <f>'Ann-7'!H15</f>
        <v>800</v>
      </c>
      <c r="S16" s="2">
        <f>'Ann-3'!G16</f>
        <v>17</v>
      </c>
      <c r="T16" s="6">
        <f>'Ann-3'!H16</f>
        <v>78</v>
      </c>
      <c r="U16" s="6">
        <f>'Ann-8'!C15+'Ann-8'!D15</f>
        <v>0</v>
      </c>
      <c r="V16" s="6">
        <f>'Ann-8'!E15</f>
        <v>0</v>
      </c>
      <c r="W16" s="2">
        <f>'Ann-13'!C15+'Ann-13'!E15</f>
        <v>81.8846153846153</v>
      </c>
      <c r="X16" s="6">
        <f>'Ann-13'!G15</f>
        <v>10.44307692307693</v>
      </c>
      <c r="Y16" s="6">
        <f>'Ann-6'!E14</f>
        <v>411</v>
      </c>
      <c r="Z16" s="6">
        <f t="shared" si="0"/>
        <v>28579.29567692308</v>
      </c>
    </row>
    <row r="17" spans="2:26" ht="24" customHeight="1">
      <c r="B17" s="26">
        <v>11</v>
      </c>
      <c r="C17" s="27" t="s">
        <v>78</v>
      </c>
      <c r="D17" s="6">
        <f>'Ann-3'!C17+'Ann-1'!D17+'Ann-4'!E15</f>
        <v>646</v>
      </c>
      <c r="E17" s="6">
        <f>'Ann-3'!D17+'Ann-4'!F15+'Ann-1'!E17</f>
        <v>9235.329399999999</v>
      </c>
      <c r="F17" s="2">
        <f>'Ann-3'!E17+'Ann-4'!G15</f>
        <v>348</v>
      </c>
      <c r="G17" s="6">
        <f>'Ann-3'!F17+'Ann-4'!H15</f>
        <v>7411.4</v>
      </c>
      <c r="H17" s="2">
        <f>'Ann-2'!C16</f>
        <v>6</v>
      </c>
      <c r="I17" s="6">
        <f>'Ann-2'!D16</f>
        <v>201.86</v>
      </c>
      <c r="J17" s="2">
        <f>'Ann-1'!F17</f>
        <v>92</v>
      </c>
      <c r="K17" s="6">
        <f>'Ann-1'!G17</f>
        <v>3900</v>
      </c>
      <c r="L17" s="2">
        <f>'Ann-2'!E16</f>
        <v>17</v>
      </c>
      <c r="M17" s="2">
        <f>'Ann-2'!F16</f>
        <v>82.8</v>
      </c>
      <c r="N17" s="6">
        <f>'Ann-5'!O16</f>
        <v>487.5</v>
      </c>
      <c r="O17" s="2">
        <f>'Ann-4'!I15+'Ann-4'!K15+'Ann-4'!M15+'Ann-4'!O15+'Ann-4'!Q15</f>
        <v>530</v>
      </c>
      <c r="P17" s="2">
        <f>'Ann-4'!J15+'Ann-4'!L15+'Ann-4'!N15+'Ann-4'!P15+'Ann-4'!R15</f>
        <v>2730</v>
      </c>
      <c r="Q17" s="2">
        <f>'Ann-7'!C16+'Ann-7'!E16</f>
        <v>6834.666666666667</v>
      </c>
      <c r="R17" s="2">
        <f>'Ann-7'!H16</f>
        <v>1760</v>
      </c>
      <c r="S17" s="2">
        <f>'Ann-3'!G17</f>
        <v>34</v>
      </c>
      <c r="T17" s="6">
        <f>'Ann-3'!H17</f>
        <v>70</v>
      </c>
      <c r="U17" s="6">
        <f>'Ann-8'!C16+'Ann-8'!D16</f>
        <v>154</v>
      </c>
      <c r="V17" s="6">
        <f>'Ann-8'!E16</f>
        <v>1200</v>
      </c>
      <c r="W17" s="2">
        <f>'Ann-13'!C16+'Ann-13'!E16</f>
        <v>71.0769230769233</v>
      </c>
      <c r="X17" s="6">
        <f>'Ann-13'!G16</f>
        <v>11.24461538461538</v>
      </c>
      <c r="Y17" s="6">
        <f>'Ann-6'!E15</f>
        <v>316.9</v>
      </c>
      <c r="Z17" s="6">
        <f t="shared" si="0"/>
        <v>27407.034015384615</v>
      </c>
    </row>
    <row r="18" spans="2:26" ht="24" customHeight="1">
      <c r="B18" s="26">
        <v>12</v>
      </c>
      <c r="C18" s="27" t="s">
        <v>79</v>
      </c>
      <c r="D18" s="6">
        <f>'Ann-3'!C18+'Ann-1'!D18+'Ann-4'!E16</f>
        <v>1585</v>
      </c>
      <c r="E18" s="6">
        <f>'Ann-3'!D18+'Ann-4'!F16+'Ann-1'!E18</f>
        <v>20097.345</v>
      </c>
      <c r="F18" s="2">
        <f>'Ann-3'!E18+'Ann-4'!G16</f>
        <v>523</v>
      </c>
      <c r="G18" s="6">
        <f>'Ann-3'!F18+'Ann-4'!H16</f>
        <v>6024.8099999999995</v>
      </c>
      <c r="H18" s="2">
        <f>'Ann-2'!C17</f>
        <v>67</v>
      </c>
      <c r="I18" s="6">
        <f>'Ann-2'!D17</f>
        <v>392.53</v>
      </c>
      <c r="J18" s="2">
        <f>'Ann-1'!F18</f>
        <v>467</v>
      </c>
      <c r="K18" s="6">
        <f>'Ann-1'!G18</f>
        <v>8800</v>
      </c>
      <c r="L18" s="2">
        <f>'Ann-2'!E17</f>
        <v>10</v>
      </c>
      <c r="M18" s="2">
        <f>'Ann-2'!F17</f>
        <v>332</v>
      </c>
      <c r="N18" s="6">
        <f>'Ann-5'!O17</f>
        <v>29485.49</v>
      </c>
      <c r="O18" s="2">
        <f>'Ann-4'!I16+'Ann-4'!K16+'Ann-4'!M16+'Ann-4'!O16+'Ann-4'!Q16</f>
        <v>1018</v>
      </c>
      <c r="P18" s="2">
        <f>'Ann-4'!J16+'Ann-4'!L16+'Ann-4'!N16+'Ann-4'!P16+'Ann-4'!R16</f>
        <v>4844.95</v>
      </c>
      <c r="Q18" s="2">
        <f>'Ann-7'!C17+'Ann-7'!E17</f>
        <v>16659.5</v>
      </c>
      <c r="R18" s="2">
        <f>'Ann-7'!H17</f>
        <v>4290</v>
      </c>
      <c r="S18" s="2">
        <f>'Ann-3'!G18</f>
        <v>37</v>
      </c>
      <c r="T18" s="6">
        <f>'Ann-3'!H18</f>
        <v>6349</v>
      </c>
      <c r="U18" s="6">
        <f>'Ann-8'!C17+'Ann-8'!D17</f>
        <v>73</v>
      </c>
      <c r="V18" s="6">
        <f>'Ann-8'!E17</f>
        <v>512.6</v>
      </c>
      <c r="W18" s="2">
        <f>'Ann-13'!C17+'Ann-13'!E17</f>
        <v>0</v>
      </c>
      <c r="X18" s="6">
        <f>'Ann-13'!G17</f>
        <v>0</v>
      </c>
      <c r="Y18" s="6">
        <f>'Ann-6'!E16</f>
        <v>11200</v>
      </c>
      <c r="Z18" s="6">
        <f t="shared" si="0"/>
        <v>92328.725</v>
      </c>
    </row>
    <row r="19" spans="2:26" ht="24" customHeight="1">
      <c r="B19" s="26">
        <v>13</v>
      </c>
      <c r="C19" s="27" t="s">
        <v>80</v>
      </c>
      <c r="D19" s="6">
        <f>'Ann-3'!C19+'Ann-1'!D19+'Ann-4'!E17</f>
        <v>1425</v>
      </c>
      <c r="E19" s="6">
        <f>'Ann-3'!D19+'Ann-4'!F17+'Ann-1'!E19</f>
        <v>16753.4888</v>
      </c>
      <c r="F19" s="2">
        <f>'Ann-3'!E19+'Ann-4'!G17</f>
        <v>232</v>
      </c>
      <c r="G19" s="6">
        <f>'Ann-3'!F19+'Ann-4'!H17</f>
        <v>4771.37</v>
      </c>
      <c r="H19" s="2">
        <f>'Ann-2'!C18</f>
        <v>24</v>
      </c>
      <c r="I19" s="6">
        <f>'Ann-2'!D18</f>
        <v>613</v>
      </c>
      <c r="J19" s="2">
        <f>'Ann-1'!F19</f>
        <v>0</v>
      </c>
      <c r="K19" s="6">
        <f>'Ann-1'!G19</f>
        <v>0</v>
      </c>
      <c r="L19" s="2">
        <f>'Ann-2'!E18</f>
        <v>21</v>
      </c>
      <c r="M19" s="2">
        <f>'Ann-2'!F18</f>
        <v>337</v>
      </c>
      <c r="N19" s="6">
        <f>'Ann-5'!O18</f>
        <v>262.5</v>
      </c>
      <c r="O19" s="2">
        <f>'Ann-4'!I17+'Ann-4'!K17+'Ann-4'!M17+'Ann-4'!O17+'Ann-4'!Q17</f>
        <v>174</v>
      </c>
      <c r="P19" s="2">
        <f>'Ann-4'!J17+'Ann-4'!L17+'Ann-4'!N17+'Ann-4'!P17+'Ann-4'!R17</f>
        <v>320.75</v>
      </c>
      <c r="Q19" s="2">
        <f>'Ann-7'!C18+'Ann-7'!E18</f>
        <v>2019.3333333333335</v>
      </c>
      <c r="R19" s="2">
        <f>'Ann-7'!H18</f>
        <v>520</v>
      </c>
      <c r="S19" s="2">
        <f>'Ann-3'!G19</f>
        <v>27</v>
      </c>
      <c r="T19" s="6">
        <f>'Ann-3'!H19</f>
        <v>83</v>
      </c>
      <c r="U19" s="6">
        <f>'Ann-8'!C18+'Ann-8'!D18</f>
        <v>0</v>
      </c>
      <c r="V19" s="6">
        <f>'Ann-8'!E18</f>
        <v>0</v>
      </c>
      <c r="W19" s="2">
        <f>'Ann-13'!C18+'Ann-13'!E18</f>
        <v>60.269230769231</v>
      </c>
      <c r="X19" s="6">
        <f>'Ann-13'!G18</f>
        <v>12.04615384615384</v>
      </c>
      <c r="Y19" s="6">
        <f>'Ann-6'!E17</f>
        <v>25</v>
      </c>
      <c r="Z19" s="6">
        <f t="shared" si="0"/>
        <v>23698.154953846155</v>
      </c>
    </row>
    <row r="20" spans="2:26" ht="24" customHeight="1">
      <c r="B20" s="26">
        <v>14</v>
      </c>
      <c r="C20" s="27" t="s">
        <v>207</v>
      </c>
      <c r="D20" s="6">
        <f>'Ann-3'!C20+'Ann-1'!D20+'Ann-4'!E18</f>
        <v>564.4</v>
      </c>
      <c r="E20" s="6">
        <f>'Ann-3'!D20+'Ann-4'!F18+'Ann-1'!E20</f>
        <v>2312.64</v>
      </c>
      <c r="F20" s="2">
        <f>'Ann-3'!E20+'Ann-4'!G18</f>
        <v>334</v>
      </c>
      <c r="G20" s="6">
        <f>'Ann-3'!F20+'Ann-4'!H18</f>
        <v>1560.405</v>
      </c>
      <c r="H20" s="2">
        <f>'Ann-2'!C19</f>
        <v>92</v>
      </c>
      <c r="I20" s="6">
        <f>'Ann-2'!D19</f>
        <v>317.25</v>
      </c>
      <c r="J20" s="2">
        <f>'Ann-1'!F20</f>
        <v>0</v>
      </c>
      <c r="K20" s="6">
        <f>'Ann-1'!G20</f>
        <v>0</v>
      </c>
      <c r="L20" s="2">
        <f>'Ann-2'!E19</f>
        <v>63</v>
      </c>
      <c r="M20" s="2">
        <f>'Ann-2'!F19</f>
        <v>244</v>
      </c>
      <c r="N20" s="6">
        <f>'Ann-5'!O19</f>
        <v>0</v>
      </c>
      <c r="O20" s="2">
        <f>'Ann-4'!I18+'Ann-4'!K18+'Ann-4'!M18+'Ann-4'!O18+'Ann-4'!Q18</f>
        <v>643</v>
      </c>
      <c r="P20" s="2">
        <f>'Ann-4'!J18+'Ann-4'!L18+'Ann-4'!N18+'Ann-4'!P18+'Ann-4'!R18</f>
        <v>798.81</v>
      </c>
      <c r="Q20" s="2">
        <f>'Ann-7'!C19+'Ann-7'!E19</f>
        <v>2873.666666666667</v>
      </c>
      <c r="R20" s="2">
        <f>'Ann-7'!H19</f>
        <v>740</v>
      </c>
      <c r="S20" s="2">
        <f>'Ann-3'!G20</f>
        <v>26</v>
      </c>
      <c r="T20" s="6">
        <f>'Ann-3'!H20</f>
        <v>69</v>
      </c>
      <c r="U20" s="6">
        <f>'Ann-8'!C19+'Ann-8'!D19</f>
        <v>0</v>
      </c>
      <c r="V20" s="6">
        <f>'Ann-8'!E19</f>
        <v>0</v>
      </c>
      <c r="W20" s="2">
        <f>'Ann-13'!C19+'Ann-13'!E19</f>
        <v>49.46153846153863</v>
      </c>
      <c r="X20" s="6">
        <f>'Ann-13'!G19</f>
        <v>12.8476923076923</v>
      </c>
      <c r="Y20" s="6">
        <f>'Ann-6'!E18</f>
        <v>0</v>
      </c>
      <c r="Z20" s="6">
        <f t="shared" si="0"/>
        <v>6054.952692307692</v>
      </c>
    </row>
    <row r="21" spans="2:26" ht="19.5" customHeight="1">
      <c r="B21" s="26"/>
      <c r="C21" s="27" t="s">
        <v>82</v>
      </c>
      <c r="D21" s="7">
        <f aca="true" t="shared" si="1" ref="D21:Z21">SUM(D7:D20)</f>
        <v>29613.4</v>
      </c>
      <c r="E21" s="7">
        <f t="shared" si="1"/>
        <v>259661.4</v>
      </c>
      <c r="F21" s="7">
        <f t="shared" si="1"/>
        <v>5240</v>
      </c>
      <c r="G21" s="7">
        <f t="shared" si="1"/>
        <v>97213.71499999998</v>
      </c>
      <c r="H21" s="7">
        <f t="shared" si="1"/>
        <v>499</v>
      </c>
      <c r="I21" s="7">
        <f t="shared" si="1"/>
        <v>7582.94</v>
      </c>
      <c r="J21" s="7">
        <f t="shared" si="1"/>
        <v>2014</v>
      </c>
      <c r="K21" s="7">
        <f t="shared" si="1"/>
        <v>38740</v>
      </c>
      <c r="L21" s="7">
        <f t="shared" si="1"/>
        <v>299</v>
      </c>
      <c r="M21" s="7">
        <f t="shared" si="1"/>
        <v>6411.000000000001</v>
      </c>
      <c r="N21" s="7">
        <f t="shared" si="1"/>
        <v>60455.59</v>
      </c>
      <c r="O21" s="7">
        <f t="shared" si="1"/>
        <v>8525</v>
      </c>
      <c r="P21" s="7">
        <f t="shared" si="1"/>
        <v>28515.46</v>
      </c>
      <c r="Q21" s="7">
        <f t="shared" si="1"/>
        <v>115319.46666666667</v>
      </c>
      <c r="R21" s="7">
        <f t="shared" si="1"/>
        <v>29696</v>
      </c>
      <c r="S21" s="7">
        <f t="shared" si="1"/>
        <v>880</v>
      </c>
      <c r="T21" s="7">
        <f t="shared" si="1"/>
        <v>8788</v>
      </c>
      <c r="U21" s="7">
        <f t="shared" si="1"/>
        <v>404</v>
      </c>
      <c r="V21" s="7">
        <f t="shared" si="1"/>
        <v>2642.1</v>
      </c>
      <c r="W21" s="7">
        <f t="shared" si="1"/>
        <v>1024.192307692308</v>
      </c>
      <c r="X21" s="7">
        <f t="shared" si="1"/>
        <v>89.20153846153846</v>
      </c>
      <c r="Y21" s="7">
        <f t="shared" si="1"/>
        <v>24376.64</v>
      </c>
      <c r="Z21" s="7">
        <f t="shared" si="1"/>
        <v>564172.0465384615</v>
      </c>
    </row>
    <row r="23" spans="4:26" ht="12.75"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2.75">
      <c r="Z24" s="41"/>
    </row>
  </sheetData>
  <mergeCells count="14">
    <mergeCell ref="Z4:Z5"/>
    <mergeCell ref="B4:B5"/>
    <mergeCell ref="C4:C5"/>
    <mergeCell ref="D4:E4"/>
    <mergeCell ref="F4:G4"/>
    <mergeCell ref="H4:I4"/>
    <mergeCell ref="J4:K4"/>
    <mergeCell ref="W4:X4"/>
    <mergeCell ref="Y4:Y5"/>
    <mergeCell ref="L4:M4"/>
    <mergeCell ref="S4:T4"/>
    <mergeCell ref="U4:V4"/>
    <mergeCell ref="Q4:R4"/>
    <mergeCell ref="O4:P4"/>
  </mergeCells>
  <printOptions/>
  <pageMargins left="0.53" right="0.25" top="1" bottom="1" header="0.5" footer="0.5"/>
  <pageSetup horizontalDpi="120" verticalDpi="120" orientation="landscape" paperSize="9" scale="95" r:id="rId1"/>
  <colBreaks count="1" manualBreakCount="1">
    <brk id="1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="60" workbookViewId="0" topLeftCell="A1">
      <selection activeCell="A1" sqref="A1:IV1"/>
    </sheetView>
  </sheetViews>
  <sheetFormatPr defaultColWidth="9.140625" defaultRowHeight="12.75"/>
  <cols>
    <col min="1" max="1" width="5.7109375" style="0" customWidth="1"/>
    <col min="2" max="2" width="19.140625" style="0" customWidth="1"/>
    <col min="3" max="3" width="10.140625" style="0" customWidth="1"/>
    <col min="4" max="4" width="10.8515625" style="0" customWidth="1"/>
    <col min="5" max="5" width="11.28125" style="0" customWidth="1"/>
    <col min="6" max="7" width="10.421875" style="0" customWidth="1"/>
    <col min="8" max="8" width="11.28125" style="0" customWidth="1"/>
    <col min="12" max="12" width="11.7109375" style="0" customWidth="1"/>
  </cols>
  <sheetData>
    <row r="2" spans="1:12" ht="18">
      <c r="A2" s="252" t="s">
        <v>102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ht="12.75">
      <c r="L3" t="s">
        <v>31</v>
      </c>
    </row>
    <row r="4" spans="1:12" s="4" customFormat="1" ht="24.75" customHeight="1">
      <c r="A4" s="1" t="s">
        <v>0</v>
      </c>
      <c r="B4" s="1" t="s">
        <v>1</v>
      </c>
      <c r="C4" s="1" t="s">
        <v>103</v>
      </c>
      <c r="D4" s="1" t="s">
        <v>104</v>
      </c>
      <c r="E4" s="1" t="s">
        <v>105</v>
      </c>
      <c r="F4" s="1" t="s">
        <v>106</v>
      </c>
      <c r="G4" s="1" t="s">
        <v>107</v>
      </c>
      <c r="H4" s="1" t="s">
        <v>108</v>
      </c>
      <c r="I4" s="1" t="s">
        <v>109</v>
      </c>
      <c r="J4" s="1" t="s">
        <v>110</v>
      </c>
      <c r="K4" s="1" t="s">
        <v>115</v>
      </c>
      <c r="L4" s="1" t="s">
        <v>111</v>
      </c>
    </row>
    <row r="5" spans="1:12" ht="19.5" customHeight="1">
      <c r="A5" s="26">
        <v>1</v>
      </c>
      <c r="B5" s="27" t="s">
        <v>68</v>
      </c>
      <c r="C5" s="6">
        <f>'Ann-2'!G6</f>
        <v>1743</v>
      </c>
      <c r="D5" s="6">
        <f>'Ann-1'!E7+'Ann-1'!G7</f>
        <v>7000</v>
      </c>
      <c r="E5" s="6">
        <f>'Ann-3'!I7</f>
        <v>14072.21</v>
      </c>
      <c r="F5" s="6">
        <f>'Ann-4'!S5</f>
        <v>13576.5</v>
      </c>
      <c r="G5" s="6">
        <f>'Ann-5'!O6</f>
        <v>881.72</v>
      </c>
      <c r="H5" s="6">
        <f>'Ann-6'!E5</f>
        <v>1743.05</v>
      </c>
      <c r="I5" s="6">
        <f>'Ann-8'!E6+'Ann-8'!F6</f>
        <v>237.15</v>
      </c>
      <c r="J5" s="6">
        <f>'Ann-13'!G6</f>
        <v>4.1</v>
      </c>
      <c r="K5" s="6">
        <f>'Ann-7'!H6</f>
        <v>2425</v>
      </c>
      <c r="L5" s="6">
        <f>SUM(C5:K5)</f>
        <v>41682.73</v>
      </c>
    </row>
    <row r="6" spans="1:12" ht="19.5" customHeight="1">
      <c r="A6" s="26">
        <v>2</v>
      </c>
      <c r="B6" s="27" t="s">
        <v>69</v>
      </c>
      <c r="C6" s="6">
        <f>'Ann-2'!G7</f>
        <v>1197</v>
      </c>
      <c r="D6" s="6">
        <f>'Ann-1'!E8+'Ann-1'!G8</f>
        <v>1000</v>
      </c>
      <c r="E6" s="6">
        <f>'Ann-3'!I8</f>
        <v>44428.58</v>
      </c>
      <c r="F6" s="6">
        <f>'Ann-4'!S6</f>
        <v>11023.8</v>
      </c>
      <c r="G6" s="6">
        <f>'Ann-5'!O7</f>
        <v>546</v>
      </c>
      <c r="H6" s="6">
        <f>'Ann-6'!E6</f>
        <v>254.51</v>
      </c>
      <c r="I6" s="6">
        <f>'Ann-8'!E7+'Ann-8'!F7</f>
        <v>213</v>
      </c>
      <c r="J6" s="6">
        <f>'Ann-13'!G7</f>
        <v>4.74</v>
      </c>
      <c r="K6" s="6">
        <f>'Ann-7'!H7</f>
        <v>1620</v>
      </c>
      <c r="L6" s="6">
        <f aca="true" t="shared" si="0" ref="L6:L18">SUM(C6:K6)</f>
        <v>60287.630000000005</v>
      </c>
    </row>
    <row r="7" spans="1:12" ht="19.5" customHeight="1">
      <c r="A7" s="26">
        <v>3</v>
      </c>
      <c r="B7" s="27" t="s">
        <v>70</v>
      </c>
      <c r="C7" s="6">
        <f>'Ann-2'!G8</f>
        <v>455.5</v>
      </c>
      <c r="D7" s="6">
        <f>'Ann-1'!E9+'Ann-1'!G9</f>
        <v>5900</v>
      </c>
      <c r="E7" s="6">
        <f>'Ann-3'!I9</f>
        <v>12683.6</v>
      </c>
      <c r="F7" s="6">
        <f>'Ann-4'!S7</f>
        <v>18664</v>
      </c>
      <c r="G7" s="6">
        <f>'Ann-5'!O8</f>
        <v>13277.88</v>
      </c>
      <c r="H7" s="6">
        <f>'Ann-6'!E7</f>
        <v>46.31</v>
      </c>
      <c r="I7" s="6">
        <f>'Ann-8'!E8+'Ann-8'!F8</f>
        <v>133</v>
      </c>
      <c r="J7" s="6">
        <f>'Ann-13'!G8</f>
        <v>0</v>
      </c>
      <c r="K7" s="6">
        <f>'Ann-7'!H8</f>
        <v>3940</v>
      </c>
      <c r="L7" s="6">
        <f t="shared" si="0"/>
        <v>55100.28999999999</v>
      </c>
    </row>
    <row r="8" spans="1:12" ht="19.5" customHeight="1">
      <c r="A8" s="26">
        <v>4</v>
      </c>
      <c r="B8" s="27" t="s">
        <v>71</v>
      </c>
      <c r="C8" s="6">
        <f>'Ann-2'!G9</f>
        <v>342.75</v>
      </c>
      <c r="D8" s="6">
        <f>'Ann-1'!E10+'Ann-1'!G10</f>
        <v>40</v>
      </c>
      <c r="E8" s="6">
        <f>'Ann-3'!I10</f>
        <v>3449.95</v>
      </c>
      <c r="F8" s="6">
        <f>'Ann-4'!S8</f>
        <v>1027.395</v>
      </c>
      <c r="G8" s="6">
        <f>'Ann-5'!O9</f>
        <v>0</v>
      </c>
      <c r="H8" s="6">
        <f>'Ann-6'!E8</f>
        <v>0</v>
      </c>
      <c r="I8" s="6">
        <f>'Ann-8'!E9+'Ann-8'!F9</f>
        <v>9.25</v>
      </c>
      <c r="J8" s="6">
        <f>'Ann-13'!G9</f>
        <v>0</v>
      </c>
      <c r="K8" s="6">
        <f>'Ann-7'!H9</f>
        <v>2380</v>
      </c>
      <c r="L8" s="6">
        <f t="shared" si="0"/>
        <v>7249.344999999999</v>
      </c>
    </row>
    <row r="9" spans="1:12" ht="19.5" customHeight="1">
      <c r="A9" s="26">
        <v>5</v>
      </c>
      <c r="B9" s="27" t="s">
        <v>72</v>
      </c>
      <c r="C9" s="6">
        <f>'Ann-2'!G10</f>
        <v>1585</v>
      </c>
      <c r="D9" s="6">
        <f>'Ann-1'!E11+'Ann-1'!G11</f>
        <v>2800</v>
      </c>
      <c r="E9" s="6">
        <f>'Ann-3'!I11</f>
        <v>9397.94</v>
      </c>
      <c r="F9" s="6">
        <f>'Ann-4'!S9</f>
        <v>28749</v>
      </c>
      <c r="G9" s="6">
        <f>'Ann-5'!O10</f>
        <v>2219.5</v>
      </c>
      <c r="H9" s="6">
        <f>'Ann-6'!E9</f>
        <v>3417.05</v>
      </c>
      <c r="I9" s="6">
        <f>'Ann-8'!E10+'Ann-8'!F10</f>
        <v>17.9</v>
      </c>
      <c r="J9" s="6">
        <f>'Ann-13'!G10</f>
        <v>7.26</v>
      </c>
      <c r="K9" s="6">
        <f>'Ann-7'!H10</f>
        <v>2088</v>
      </c>
      <c r="L9" s="6">
        <f t="shared" si="0"/>
        <v>50281.65000000001</v>
      </c>
    </row>
    <row r="10" spans="1:12" ht="19.5" customHeight="1">
      <c r="A10" s="26">
        <v>6</v>
      </c>
      <c r="B10" s="27" t="s">
        <v>73</v>
      </c>
      <c r="C10" s="6">
        <f>'Ann-2'!G11</f>
        <v>526.6999999999999</v>
      </c>
      <c r="D10" s="6">
        <f>'Ann-1'!E12+'Ann-1'!G12</f>
        <v>3000</v>
      </c>
      <c r="E10" s="6">
        <f>'Ann-3'!I12</f>
        <v>13009</v>
      </c>
      <c r="F10" s="6">
        <f>'Ann-4'!S10</f>
        <v>1851.8400000000001</v>
      </c>
      <c r="G10" s="6">
        <f>'Ann-5'!O11</f>
        <v>0</v>
      </c>
      <c r="H10" s="6">
        <f>'Ann-6'!E10</f>
        <v>765</v>
      </c>
      <c r="I10" s="6">
        <f>'Ann-8'!E11+'Ann-8'!F11</f>
        <v>0</v>
      </c>
      <c r="J10" s="6">
        <f>'Ann-13'!G11</f>
        <v>0</v>
      </c>
      <c r="K10" s="6">
        <f>'Ann-7'!H11</f>
        <v>1610</v>
      </c>
      <c r="L10" s="6">
        <f t="shared" si="0"/>
        <v>20762.54</v>
      </c>
    </row>
    <row r="11" spans="1:12" ht="19.5" customHeight="1">
      <c r="A11" s="26">
        <v>7</v>
      </c>
      <c r="B11" s="27" t="s">
        <v>74</v>
      </c>
      <c r="C11" s="6">
        <f>'Ann-2'!G12</f>
        <v>1069.2</v>
      </c>
      <c r="D11" s="6">
        <f>'Ann-1'!E13+'Ann-1'!G13</f>
        <v>2000</v>
      </c>
      <c r="E11" s="6">
        <f>'Ann-3'!I13</f>
        <v>8752.39</v>
      </c>
      <c r="F11" s="6">
        <f>'Ann-4'!S11</f>
        <v>2510.2749999999996</v>
      </c>
      <c r="G11" s="6">
        <f>'Ann-5'!O12</f>
        <v>1551</v>
      </c>
      <c r="H11" s="6">
        <f>'Ann-6'!E11</f>
        <v>70</v>
      </c>
      <c r="I11" s="6">
        <f>'Ann-8'!E12+'Ann-8'!F12</f>
        <v>1.05</v>
      </c>
      <c r="J11" s="6">
        <f>'Ann-13'!G12</f>
        <v>8.03846153846154</v>
      </c>
      <c r="K11" s="6">
        <f>'Ann-7'!H12</f>
        <v>610</v>
      </c>
      <c r="L11" s="6">
        <f t="shared" si="0"/>
        <v>16571.953461538462</v>
      </c>
    </row>
    <row r="12" spans="1:12" ht="19.5" customHeight="1">
      <c r="A12" s="26">
        <v>8</v>
      </c>
      <c r="B12" s="27" t="s">
        <v>75</v>
      </c>
      <c r="C12" s="6">
        <f>'Ann-2'!G13</f>
        <v>674.4</v>
      </c>
      <c r="D12" s="6">
        <f>'Ann-1'!E14+'Ann-1'!G14</f>
        <v>1500</v>
      </c>
      <c r="E12" s="6">
        <f>'Ann-3'!I14</f>
        <v>9164.81</v>
      </c>
      <c r="F12" s="6">
        <f>'Ann-4'!S12</f>
        <v>2521.5</v>
      </c>
      <c r="G12" s="6">
        <f>'Ann-5'!O13</f>
        <v>104</v>
      </c>
      <c r="H12" s="6">
        <f>'Ann-6'!E12</f>
        <v>497.07</v>
      </c>
      <c r="I12" s="6">
        <f>'Ann-8'!E13+'Ann-8'!F13</f>
        <v>65</v>
      </c>
      <c r="J12" s="6">
        <f>'Ann-13'!G13</f>
        <v>8.84</v>
      </c>
      <c r="K12" s="6">
        <f>'Ann-7'!H13</f>
        <v>2490</v>
      </c>
      <c r="L12" s="6">
        <f t="shared" si="0"/>
        <v>17025.62</v>
      </c>
    </row>
    <row r="13" spans="1:12" ht="19.5" customHeight="1">
      <c r="A13" s="26">
        <v>9</v>
      </c>
      <c r="B13" s="27" t="s">
        <v>76</v>
      </c>
      <c r="C13" s="6">
        <f>'Ann-2'!G14</f>
        <v>3266.5</v>
      </c>
      <c r="D13" s="6">
        <f>'Ann-1'!E15+'Ann-1'!G15</f>
        <v>3500</v>
      </c>
      <c r="E13" s="6">
        <f>'Ann-3'!I15</f>
        <v>18412.59</v>
      </c>
      <c r="F13" s="6">
        <f>'Ann-4'!S13</f>
        <v>15575</v>
      </c>
      <c r="G13" s="6">
        <f>'Ann-5'!O14</f>
        <v>2064</v>
      </c>
      <c r="H13" s="6">
        <f>'Ann-6'!E13</f>
        <v>5630.75</v>
      </c>
      <c r="I13" s="6">
        <f>'Ann-8'!E14+'Ann-8'!F14</f>
        <v>400.15</v>
      </c>
      <c r="J13" s="6">
        <f>'Ann-13'!G14</f>
        <v>9.64153846153846</v>
      </c>
      <c r="K13" s="6">
        <f>'Ann-7'!H14</f>
        <v>4423</v>
      </c>
      <c r="L13" s="6">
        <f t="shared" si="0"/>
        <v>53281.63153846154</v>
      </c>
    </row>
    <row r="14" spans="1:12" ht="19.5" customHeight="1">
      <c r="A14" s="26">
        <v>10</v>
      </c>
      <c r="B14" s="27" t="s">
        <v>77</v>
      </c>
      <c r="C14" s="6">
        <f>'Ann-2'!G15</f>
        <v>613.45</v>
      </c>
      <c r="D14" s="6">
        <f>'Ann-1'!E16+'Ann-1'!G16</f>
        <v>500</v>
      </c>
      <c r="E14" s="6">
        <f>'Ann-3'!I16</f>
        <v>8825.62</v>
      </c>
      <c r="F14" s="6">
        <f>'Ann-4'!S14</f>
        <v>2164.25</v>
      </c>
      <c r="G14" s="6">
        <f>'Ann-5'!O15</f>
        <v>9576</v>
      </c>
      <c r="H14" s="6">
        <f>'Ann-6'!E14</f>
        <v>411</v>
      </c>
      <c r="I14" s="6">
        <f>'Ann-8'!E15+'Ann-8'!F15</f>
        <v>4.1</v>
      </c>
      <c r="J14" s="6">
        <f>'Ann-13'!G15</f>
        <v>10.44307692307693</v>
      </c>
      <c r="K14" s="6">
        <f>'Ann-7'!H15</f>
        <v>800</v>
      </c>
      <c r="L14" s="6">
        <f t="shared" si="0"/>
        <v>22904.863076923077</v>
      </c>
    </row>
    <row r="15" spans="1:12" ht="19.5" customHeight="1">
      <c r="A15" s="26">
        <v>11</v>
      </c>
      <c r="B15" s="27" t="s">
        <v>78</v>
      </c>
      <c r="C15" s="6">
        <f>'Ann-2'!G16</f>
        <v>284.66</v>
      </c>
      <c r="D15" s="6">
        <f>'Ann-1'!E17+'Ann-1'!G17</f>
        <v>4000</v>
      </c>
      <c r="E15" s="6">
        <f>'Ann-3'!I17</f>
        <v>9943.63</v>
      </c>
      <c r="F15" s="6">
        <f>'Ann-4'!S15</f>
        <v>5882</v>
      </c>
      <c r="G15" s="6">
        <f>'Ann-5'!O16</f>
        <v>487.5</v>
      </c>
      <c r="H15" s="6">
        <f>'Ann-6'!E15</f>
        <v>316.9</v>
      </c>
      <c r="I15" s="6">
        <f>'Ann-8'!E16+'Ann-8'!F16</f>
        <v>1252.5</v>
      </c>
      <c r="J15" s="6">
        <f>'Ann-13'!G16</f>
        <v>11.24461538461538</v>
      </c>
      <c r="K15" s="6">
        <f>'Ann-7'!H16</f>
        <v>1760</v>
      </c>
      <c r="L15" s="6">
        <f t="shared" si="0"/>
        <v>23938.434615384616</v>
      </c>
    </row>
    <row r="16" spans="1:12" ht="19.5" customHeight="1">
      <c r="A16" s="26">
        <v>12</v>
      </c>
      <c r="B16" s="27" t="s">
        <v>79</v>
      </c>
      <c r="C16" s="6">
        <f>'Ann-2'!G17</f>
        <v>724.53</v>
      </c>
      <c r="D16" s="6">
        <f>'Ann-1'!E18+'Ann-1'!G18</f>
        <v>9700</v>
      </c>
      <c r="E16" s="6">
        <f>'Ann-3'!I18</f>
        <v>16495.27</v>
      </c>
      <c r="F16" s="6">
        <f>'Ann-4'!S16</f>
        <v>12379.99</v>
      </c>
      <c r="G16" s="6">
        <f>'Ann-5'!O17</f>
        <v>29485.49</v>
      </c>
      <c r="H16" s="6">
        <f>'Ann-6'!E16</f>
        <v>11200</v>
      </c>
      <c r="I16" s="6">
        <f>'Ann-8'!E17+'Ann-8'!F17</f>
        <v>534.3000000000001</v>
      </c>
      <c r="J16" s="6">
        <f>'Ann-13'!G17</f>
        <v>0</v>
      </c>
      <c r="K16" s="6">
        <f>'Ann-7'!H17</f>
        <v>4290</v>
      </c>
      <c r="L16" s="6">
        <f t="shared" si="0"/>
        <v>84809.58</v>
      </c>
    </row>
    <row r="17" spans="1:12" ht="19.5" customHeight="1">
      <c r="A17" s="26">
        <v>13</v>
      </c>
      <c r="B17" s="27" t="s">
        <v>80</v>
      </c>
      <c r="C17" s="6">
        <f>'Ann-2'!G18</f>
        <v>950</v>
      </c>
      <c r="D17" s="6">
        <f>'Ann-1'!E19+'Ann-1'!G19</f>
        <v>0</v>
      </c>
      <c r="E17" s="6">
        <f>'Ann-3'!I19</f>
        <v>11955.43</v>
      </c>
      <c r="F17" s="6">
        <f>'Ann-4'!S17</f>
        <v>4121.65</v>
      </c>
      <c r="G17" s="6">
        <f>'Ann-5'!O18</f>
        <v>262.5</v>
      </c>
      <c r="H17" s="6">
        <f>'Ann-6'!E17</f>
        <v>25</v>
      </c>
      <c r="I17" s="6">
        <f>'Ann-8'!E18+'Ann-8'!F18</f>
        <v>0</v>
      </c>
      <c r="J17" s="6">
        <f>'Ann-13'!G18</f>
        <v>12.04615384615384</v>
      </c>
      <c r="K17" s="6">
        <f>'Ann-7'!H18</f>
        <v>520</v>
      </c>
      <c r="L17" s="6">
        <f t="shared" si="0"/>
        <v>17846.626153846155</v>
      </c>
    </row>
    <row r="18" spans="1:12" ht="19.5" customHeight="1">
      <c r="A18" s="26">
        <v>14</v>
      </c>
      <c r="B18" s="27" t="s">
        <v>207</v>
      </c>
      <c r="C18" s="6">
        <f>'Ann-2'!G19</f>
        <v>561.25</v>
      </c>
      <c r="D18" s="6">
        <f>'Ann-1'!E20+'Ann-1'!G20</f>
        <v>0</v>
      </c>
      <c r="E18" s="6">
        <f>'Ann-3'!I20</f>
        <v>399</v>
      </c>
      <c r="F18" s="6">
        <f>'Ann-4'!S18</f>
        <v>4123.455</v>
      </c>
      <c r="G18" s="6">
        <f>'Ann-5'!O19</f>
        <v>0</v>
      </c>
      <c r="H18" s="6">
        <f>'Ann-6'!E18</f>
        <v>0</v>
      </c>
      <c r="I18" s="6">
        <f>'Ann-8'!E19+'Ann-8'!F19</f>
        <v>12.74</v>
      </c>
      <c r="J18" s="6">
        <f>'Ann-13'!G19</f>
        <v>12.8476923076923</v>
      </c>
      <c r="K18" s="6">
        <f>'Ann-7'!H19</f>
        <v>740</v>
      </c>
      <c r="L18" s="6">
        <f t="shared" si="0"/>
        <v>5849.292692307692</v>
      </c>
    </row>
    <row r="19" spans="1:15" ht="19.5" customHeight="1">
      <c r="A19" s="26"/>
      <c r="B19" s="27" t="s">
        <v>82</v>
      </c>
      <c r="C19" s="6">
        <f aca="true" t="shared" si="1" ref="C19:L19">SUM(C5:C18)</f>
        <v>13993.94</v>
      </c>
      <c r="D19" s="6">
        <f t="shared" si="1"/>
        <v>40940</v>
      </c>
      <c r="E19" s="6">
        <f t="shared" si="1"/>
        <v>180990.02</v>
      </c>
      <c r="F19" s="6">
        <f t="shared" si="1"/>
        <v>124170.655</v>
      </c>
      <c r="G19" s="6">
        <f t="shared" si="1"/>
        <v>60455.59</v>
      </c>
      <c r="H19" s="6">
        <f t="shared" si="1"/>
        <v>24376.64</v>
      </c>
      <c r="I19" s="6">
        <f t="shared" si="1"/>
        <v>2880.14</v>
      </c>
      <c r="J19" s="6">
        <f t="shared" si="1"/>
        <v>89.20153846153846</v>
      </c>
      <c r="K19" s="6">
        <f t="shared" si="1"/>
        <v>29696</v>
      </c>
      <c r="L19" s="6">
        <f t="shared" si="1"/>
        <v>477592.18653846154</v>
      </c>
      <c r="M19" s="41"/>
      <c r="N19" s="41"/>
      <c r="O19" s="41"/>
    </row>
    <row r="22" ht="12.75">
      <c r="L22" s="41"/>
    </row>
  </sheetData>
  <mergeCells count="1">
    <mergeCell ref="A2:L2"/>
  </mergeCells>
  <printOptions/>
  <pageMargins left="0.75" right="0.75" top="1" bottom="1" header="0.5" footer="0.5"/>
  <pageSetup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0" sqref="E10"/>
    </sheetView>
  </sheetViews>
  <sheetFormatPr defaultColWidth="9.140625" defaultRowHeight="12.75"/>
  <cols>
    <col min="1" max="1" width="6.00390625" style="0" customWidth="1"/>
    <col min="2" max="2" width="21.8515625" style="0" customWidth="1"/>
    <col min="4" max="4" width="10.140625" style="0" customWidth="1"/>
    <col min="5" max="5" width="9.421875" style="0" customWidth="1"/>
    <col min="6" max="6" width="10.00390625" style="0" customWidth="1"/>
    <col min="7" max="7" width="10.28125" style="0" customWidth="1"/>
  </cols>
  <sheetData>
    <row r="1" spans="1:7" ht="18">
      <c r="A1" s="200" t="s">
        <v>226</v>
      </c>
      <c r="B1" s="200"/>
      <c r="C1" s="200"/>
      <c r="D1" s="200"/>
      <c r="E1" s="200"/>
      <c r="F1" s="200"/>
      <c r="G1" s="200"/>
    </row>
    <row r="2" spans="1:7" ht="21" customHeight="1">
      <c r="A2" s="205" t="s">
        <v>339</v>
      </c>
      <c r="B2" s="205"/>
      <c r="C2" s="205"/>
      <c r="D2" s="205"/>
      <c r="E2" s="205"/>
      <c r="F2" s="205"/>
      <c r="G2" s="205"/>
    </row>
    <row r="3" ht="12.75">
      <c r="F3" t="s">
        <v>101</v>
      </c>
    </row>
    <row r="4" spans="1:7" ht="29.25" customHeight="1">
      <c r="A4" s="206" t="s">
        <v>284</v>
      </c>
      <c r="B4" s="206" t="s">
        <v>1</v>
      </c>
      <c r="C4" s="203" t="s">
        <v>2</v>
      </c>
      <c r="D4" s="204"/>
      <c r="E4" s="203" t="s">
        <v>5</v>
      </c>
      <c r="F4" s="204"/>
      <c r="G4" s="201" t="s">
        <v>6</v>
      </c>
    </row>
    <row r="5" spans="1:7" ht="12.75">
      <c r="A5" s="207"/>
      <c r="B5" s="207"/>
      <c r="C5" s="137" t="s">
        <v>3</v>
      </c>
      <c r="D5" s="137" t="s">
        <v>4</v>
      </c>
      <c r="E5" s="137" t="s">
        <v>3</v>
      </c>
      <c r="F5" s="137" t="s">
        <v>4</v>
      </c>
      <c r="G5" s="202"/>
    </row>
    <row r="6" spans="1:7" ht="19.5" customHeight="1">
      <c r="A6" s="26">
        <v>1</v>
      </c>
      <c r="B6" s="27" t="s">
        <v>200</v>
      </c>
      <c r="C6" s="2">
        <v>22</v>
      </c>
      <c r="D6" s="2">
        <v>530</v>
      </c>
      <c r="E6" s="2">
        <v>19</v>
      </c>
      <c r="F6" s="2">
        <v>1213</v>
      </c>
      <c r="G6" s="6">
        <f>F6+D6</f>
        <v>1743</v>
      </c>
    </row>
    <row r="7" spans="1:7" ht="19.5" customHeight="1">
      <c r="A7" s="26">
        <v>2</v>
      </c>
      <c r="B7" s="27" t="s">
        <v>69</v>
      </c>
      <c r="C7" s="2">
        <v>24</v>
      </c>
      <c r="D7" s="2">
        <v>885</v>
      </c>
      <c r="E7" s="2">
        <v>10</v>
      </c>
      <c r="F7" s="2">
        <v>312</v>
      </c>
      <c r="G7" s="6">
        <f aca="true" t="shared" si="0" ref="G7:G19">F7+D7</f>
        <v>1197</v>
      </c>
    </row>
    <row r="8" spans="1:7" ht="19.5" customHeight="1">
      <c r="A8" s="26">
        <v>3</v>
      </c>
      <c r="B8" s="27" t="s">
        <v>70</v>
      </c>
      <c r="C8" s="2">
        <v>38</v>
      </c>
      <c r="D8" s="2">
        <v>192.5</v>
      </c>
      <c r="E8" s="2">
        <v>52</v>
      </c>
      <c r="F8" s="2">
        <v>263</v>
      </c>
      <c r="G8" s="6">
        <f t="shared" si="0"/>
        <v>455.5</v>
      </c>
    </row>
    <row r="9" spans="1:7" ht="19.5" customHeight="1">
      <c r="A9" s="26">
        <v>4</v>
      </c>
      <c r="B9" s="27" t="s">
        <v>71</v>
      </c>
      <c r="C9" s="2">
        <v>14</v>
      </c>
      <c r="D9" s="2">
        <v>192.75</v>
      </c>
      <c r="E9" s="2">
        <v>12</v>
      </c>
      <c r="F9" s="2">
        <v>150</v>
      </c>
      <c r="G9" s="6">
        <f t="shared" si="0"/>
        <v>342.75</v>
      </c>
    </row>
    <row r="10" spans="1:7" ht="19.5" customHeight="1">
      <c r="A10" s="26">
        <v>5</v>
      </c>
      <c r="B10" s="27" t="s">
        <v>72</v>
      </c>
      <c r="C10" s="2">
        <v>45</v>
      </c>
      <c r="D10" s="2">
        <v>600</v>
      </c>
      <c r="E10" s="2">
        <v>31</v>
      </c>
      <c r="F10" s="2">
        <v>985</v>
      </c>
      <c r="G10" s="6">
        <f t="shared" si="0"/>
        <v>1585</v>
      </c>
    </row>
    <row r="11" spans="1:7" ht="19.5" customHeight="1">
      <c r="A11" s="26">
        <v>6</v>
      </c>
      <c r="B11" s="27" t="s">
        <v>73</v>
      </c>
      <c r="C11" s="2">
        <v>51</v>
      </c>
      <c r="D11" s="2">
        <v>427.9</v>
      </c>
      <c r="E11" s="2">
        <v>9</v>
      </c>
      <c r="F11" s="2">
        <v>98.8</v>
      </c>
      <c r="G11" s="6">
        <f t="shared" si="0"/>
        <v>526.6999999999999</v>
      </c>
    </row>
    <row r="12" spans="1:7" ht="19.5" customHeight="1">
      <c r="A12" s="26">
        <v>7</v>
      </c>
      <c r="B12" s="27" t="s">
        <v>74</v>
      </c>
      <c r="C12" s="2">
        <v>30</v>
      </c>
      <c r="D12" s="2">
        <v>715.2</v>
      </c>
      <c r="E12" s="2">
        <v>16</v>
      </c>
      <c r="F12" s="2">
        <v>354</v>
      </c>
      <c r="G12" s="6">
        <f t="shared" si="0"/>
        <v>1069.2</v>
      </c>
    </row>
    <row r="13" spans="1:7" ht="19.5" customHeight="1">
      <c r="A13" s="26">
        <v>8</v>
      </c>
      <c r="B13" s="27" t="s">
        <v>75</v>
      </c>
      <c r="C13" s="2">
        <v>20</v>
      </c>
      <c r="D13" s="2">
        <v>304</v>
      </c>
      <c r="E13" s="2">
        <v>10</v>
      </c>
      <c r="F13" s="2">
        <v>370.4</v>
      </c>
      <c r="G13" s="6">
        <f t="shared" si="0"/>
        <v>674.4</v>
      </c>
    </row>
    <row r="14" spans="1:7" ht="19.5" customHeight="1">
      <c r="A14" s="26">
        <v>9</v>
      </c>
      <c r="B14" s="27" t="s">
        <v>76</v>
      </c>
      <c r="C14" s="2">
        <v>50</v>
      </c>
      <c r="D14" s="2">
        <v>2099.5</v>
      </c>
      <c r="E14" s="2">
        <v>21</v>
      </c>
      <c r="F14" s="2">
        <v>1167</v>
      </c>
      <c r="G14" s="6">
        <f t="shared" si="0"/>
        <v>3266.5</v>
      </c>
    </row>
    <row r="15" spans="1:7" ht="19.5" customHeight="1">
      <c r="A15" s="26">
        <v>10</v>
      </c>
      <c r="B15" s="27" t="s">
        <v>77</v>
      </c>
      <c r="C15" s="2">
        <v>16</v>
      </c>
      <c r="D15" s="2">
        <v>111.45</v>
      </c>
      <c r="E15" s="2">
        <v>8</v>
      </c>
      <c r="F15" s="2">
        <v>502</v>
      </c>
      <c r="G15" s="6">
        <f t="shared" si="0"/>
        <v>613.45</v>
      </c>
    </row>
    <row r="16" spans="1:7" ht="19.5" customHeight="1">
      <c r="A16" s="26">
        <v>11</v>
      </c>
      <c r="B16" s="27" t="s">
        <v>78</v>
      </c>
      <c r="C16" s="2">
        <v>6</v>
      </c>
      <c r="D16" s="2">
        <v>201.86</v>
      </c>
      <c r="E16" s="2">
        <v>17</v>
      </c>
      <c r="F16" s="2">
        <v>82.8</v>
      </c>
      <c r="G16" s="6">
        <f t="shared" si="0"/>
        <v>284.66</v>
      </c>
    </row>
    <row r="17" spans="1:7" ht="19.5" customHeight="1">
      <c r="A17" s="26">
        <v>12</v>
      </c>
      <c r="B17" s="27" t="s">
        <v>79</v>
      </c>
      <c r="C17" s="2">
        <v>67</v>
      </c>
      <c r="D17" s="2">
        <v>392.53</v>
      </c>
      <c r="E17" s="2">
        <v>10</v>
      </c>
      <c r="F17" s="2">
        <v>332</v>
      </c>
      <c r="G17" s="6">
        <f t="shared" si="0"/>
        <v>724.53</v>
      </c>
    </row>
    <row r="18" spans="1:7" ht="19.5" customHeight="1">
      <c r="A18" s="26">
        <v>13</v>
      </c>
      <c r="B18" s="27" t="s">
        <v>80</v>
      </c>
      <c r="C18" s="2">
        <v>24</v>
      </c>
      <c r="D18" s="2">
        <v>613</v>
      </c>
      <c r="E18" s="2">
        <v>21</v>
      </c>
      <c r="F18" s="2">
        <v>337</v>
      </c>
      <c r="G18" s="6">
        <f t="shared" si="0"/>
        <v>950</v>
      </c>
    </row>
    <row r="19" spans="1:7" ht="19.5" customHeight="1">
      <c r="A19" s="26">
        <v>14</v>
      </c>
      <c r="B19" s="27" t="s">
        <v>207</v>
      </c>
      <c r="C19" s="2">
        <v>92</v>
      </c>
      <c r="D19" s="2">
        <v>317.25</v>
      </c>
      <c r="E19" s="2">
        <v>63</v>
      </c>
      <c r="F19" s="2">
        <v>244</v>
      </c>
      <c r="G19" s="6">
        <f t="shared" si="0"/>
        <v>561.25</v>
      </c>
    </row>
    <row r="20" spans="1:7" ht="19.5" customHeight="1" hidden="1">
      <c r="A20" s="26"/>
      <c r="B20" s="27"/>
      <c r="C20" s="2"/>
      <c r="D20" s="2"/>
      <c r="E20" s="2"/>
      <c r="F20" s="2"/>
      <c r="G20" s="6"/>
    </row>
    <row r="21" spans="1:7" ht="19.5" customHeight="1">
      <c r="A21" s="26"/>
      <c r="B21" s="27" t="s">
        <v>82</v>
      </c>
      <c r="C21" s="3">
        <f>SUM(C6:C20)</f>
        <v>499</v>
      </c>
      <c r="D21" s="3">
        <f>SUM(D6:D20)</f>
        <v>7582.94</v>
      </c>
      <c r="E21" s="3">
        <f>SUM(E6:E20)</f>
        <v>299</v>
      </c>
      <c r="F21" s="3">
        <f>SUM(F6:F20)</f>
        <v>6411.000000000001</v>
      </c>
      <c r="G21" s="3">
        <f>SUM(G6:G20)</f>
        <v>13993.94</v>
      </c>
    </row>
  </sheetData>
  <mergeCells count="7">
    <mergeCell ref="A1:G1"/>
    <mergeCell ref="G4:G5"/>
    <mergeCell ref="E4:F4"/>
    <mergeCell ref="C4:D4"/>
    <mergeCell ref="A2:G2"/>
    <mergeCell ref="B4:B5"/>
    <mergeCell ref="A4:A5"/>
  </mergeCells>
  <printOptions/>
  <pageMargins left="0.75" right="0.75" top="1" bottom="1" header="0.5" footer="0.5"/>
  <pageSetup horizontalDpi="600" verticalDpi="600" orientation="portrait" paperSize="9" scale="105" r:id="rId1"/>
  <headerFooter alignWithMargins="0">
    <oddFooter>&amp;C47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F9" sqref="F9"/>
    </sheetView>
  </sheetViews>
  <sheetFormatPr defaultColWidth="9.140625" defaultRowHeight="12.75"/>
  <cols>
    <col min="1" max="1" width="5.421875" style="0" customWidth="1"/>
    <col min="2" max="2" width="18.7109375" style="0" customWidth="1"/>
    <col min="4" max="4" width="10.28125" style="0" customWidth="1"/>
    <col min="5" max="5" width="8.140625" style="0" customWidth="1"/>
    <col min="9" max="9" width="11.421875" style="0" customWidth="1"/>
  </cols>
  <sheetData>
    <row r="1" spans="1:9" ht="18">
      <c r="A1" s="200" t="s">
        <v>227</v>
      </c>
      <c r="B1" s="200"/>
      <c r="C1" s="200"/>
      <c r="D1" s="200"/>
      <c r="E1" s="200"/>
      <c r="F1" s="200"/>
      <c r="G1" s="200"/>
      <c r="H1" s="200"/>
      <c r="I1" s="200"/>
    </row>
    <row r="2" spans="1:9" ht="34.5" customHeight="1">
      <c r="A2" s="205" t="s">
        <v>340</v>
      </c>
      <c r="B2" s="205"/>
      <c r="C2" s="205"/>
      <c r="D2" s="205"/>
      <c r="E2" s="205"/>
      <c r="F2" s="205"/>
      <c r="G2" s="205"/>
      <c r="H2" s="205"/>
      <c r="I2" s="205"/>
    </row>
    <row r="3" ht="8.25" customHeight="1"/>
    <row r="4" ht="12.75">
      <c r="H4" s="5" t="s">
        <v>31</v>
      </c>
    </row>
    <row r="5" spans="1:9" s="4" customFormat="1" ht="51" customHeight="1">
      <c r="A5" s="208" t="s">
        <v>365</v>
      </c>
      <c r="B5" s="208" t="s">
        <v>1</v>
      </c>
      <c r="C5" s="203" t="s">
        <v>56</v>
      </c>
      <c r="D5" s="209"/>
      <c r="E5" s="209" t="s">
        <v>57</v>
      </c>
      <c r="F5" s="204"/>
      <c r="G5" s="210" t="s">
        <v>58</v>
      </c>
      <c r="H5" s="211"/>
      <c r="I5" s="208" t="s">
        <v>59</v>
      </c>
    </row>
    <row r="6" spans="1:9" ht="12.75">
      <c r="A6" s="208"/>
      <c r="B6" s="208"/>
      <c r="C6" s="26" t="s">
        <v>27</v>
      </c>
      <c r="D6" s="26" t="s">
        <v>28</v>
      </c>
      <c r="E6" s="26" t="s">
        <v>32</v>
      </c>
      <c r="F6" s="26" t="s">
        <v>28</v>
      </c>
      <c r="G6" s="26" t="s">
        <v>32</v>
      </c>
      <c r="H6" s="26" t="s">
        <v>28</v>
      </c>
      <c r="I6" s="208"/>
    </row>
    <row r="7" spans="1:9" ht="27.75" customHeight="1">
      <c r="A7" s="2">
        <v>1</v>
      </c>
      <c r="B7" s="2" t="s">
        <v>200</v>
      </c>
      <c r="C7" s="6">
        <v>670</v>
      </c>
      <c r="D7" s="6">
        <v>15559.7276</v>
      </c>
      <c r="E7" s="2">
        <v>164</v>
      </c>
      <c r="F7" s="2">
        <v>5231.79</v>
      </c>
      <c r="G7" s="2">
        <v>55</v>
      </c>
      <c r="H7" s="2">
        <v>99</v>
      </c>
      <c r="I7" s="6">
        <v>14072.21</v>
      </c>
    </row>
    <row r="8" spans="1:9" ht="27.75" customHeight="1">
      <c r="A8" s="2">
        <v>2</v>
      </c>
      <c r="B8" s="2" t="s">
        <v>69</v>
      </c>
      <c r="C8" s="6">
        <v>1856</v>
      </c>
      <c r="D8" s="6">
        <v>43102.7712</v>
      </c>
      <c r="E8" s="39">
        <v>622</v>
      </c>
      <c r="F8" s="6">
        <v>19842.54</v>
      </c>
      <c r="G8" s="39">
        <v>479</v>
      </c>
      <c r="H8" s="6">
        <v>371</v>
      </c>
      <c r="I8" s="6">
        <v>44428.58</v>
      </c>
    </row>
    <row r="9" spans="1:9" ht="27.75" customHeight="1">
      <c r="A9" s="2">
        <v>3</v>
      </c>
      <c r="B9" s="2" t="s">
        <v>70</v>
      </c>
      <c r="C9" s="6">
        <v>714</v>
      </c>
      <c r="D9" s="6">
        <v>16581.5544</v>
      </c>
      <c r="E9" s="39">
        <v>100</v>
      </c>
      <c r="F9" s="6">
        <v>3193.12</v>
      </c>
      <c r="G9" s="39">
        <v>49</v>
      </c>
      <c r="H9" s="6">
        <v>175</v>
      </c>
      <c r="I9" s="6">
        <v>12683.6</v>
      </c>
    </row>
    <row r="10" spans="1:9" ht="27.75" customHeight="1">
      <c r="A10" s="2">
        <v>4</v>
      </c>
      <c r="B10" s="2" t="s">
        <v>71</v>
      </c>
      <c r="C10" s="6">
        <v>63</v>
      </c>
      <c r="D10" s="6">
        <v>1463.0710000000001</v>
      </c>
      <c r="E10" s="39">
        <v>81</v>
      </c>
      <c r="F10" s="2">
        <v>2584</v>
      </c>
      <c r="G10" s="39">
        <v>67</v>
      </c>
      <c r="H10" s="2">
        <v>44</v>
      </c>
      <c r="I10" s="6">
        <v>3449.95</v>
      </c>
    </row>
    <row r="11" spans="1:9" ht="27.75" customHeight="1">
      <c r="A11" s="2">
        <v>5</v>
      </c>
      <c r="B11" s="2" t="s">
        <v>72</v>
      </c>
      <c r="C11" s="6">
        <v>507</v>
      </c>
      <c r="D11" s="6">
        <v>11774.3084</v>
      </c>
      <c r="E11" s="39">
        <v>49</v>
      </c>
      <c r="F11" s="2">
        <v>1563.16</v>
      </c>
      <c r="G11" s="39">
        <v>31</v>
      </c>
      <c r="H11" s="2">
        <v>1220</v>
      </c>
      <c r="I11" s="6">
        <v>9397.94</v>
      </c>
    </row>
    <row r="12" spans="1:9" ht="27.75" customHeight="1">
      <c r="A12" s="2">
        <v>6</v>
      </c>
      <c r="B12" s="2" t="s">
        <v>73</v>
      </c>
      <c r="C12" s="6">
        <v>1447</v>
      </c>
      <c r="D12" s="6">
        <v>20336.5</v>
      </c>
      <c r="E12" s="39">
        <v>132</v>
      </c>
      <c r="F12" s="2">
        <v>1444</v>
      </c>
      <c r="G12" s="39">
        <v>15</v>
      </c>
      <c r="H12" s="2">
        <v>140</v>
      </c>
      <c r="I12" s="6">
        <v>13009</v>
      </c>
    </row>
    <row r="13" spans="1:9" ht="27.75" customHeight="1">
      <c r="A13" s="2">
        <v>7</v>
      </c>
      <c r="B13" s="2" t="s">
        <v>74</v>
      </c>
      <c r="C13" s="6">
        <v>441</v>
      </c>
      <c r="D13" s="6">
        <v>10241.5504</v>
      </c>
      <c r="E13" s="39">
        <v>94</v>
      </c>
      <c r="F13" s="2">
        <v>2998.71</v>
      </c>
      <c r="G13" s="39">
        <v>0</v>
      </c>
      <c r="H13" s="2">
        <v>0</v>
      </c>
      <c r="I13" s="6">
        <v>8752.39</v>
      </c>
    </row>
    <row r="14" spans="1:9" ht="27.75" customHeight="1">
      <c r="A14" s="2">
        <v>8</v>
      </c>
      <c r="B14" s="2" t="s">
        <v>75</v>
      </c>
      <c r="C14" s="6">
        <v>357</v>
      </c>
      <c r="D14" s="6">
        <v>8290.7772</v>
      </c>
      <c r="E14" s="39">
        <v>141</v>
      </c>
      <c r="F14" s="2">
        <v>4498.07</v>
      </c>
      <c r="G14" s="39">
        <v>2</v>
      </c>
      <c r="H14" s="2">
        <v>9</v>
      </c>
      <c r="I14" s="6">
        <v>9164.81</v>
      </c>
    </row>
    <row r="15" spans="1:9" ht="27.75" customHeight="1">
      <c r="A15" s="2">
        <v>9</v>
      </c>
      <c r="B15" s="2" t="s">
        <v>76</v>
      </c>
      <c r="C15" s="6">
        <v>806</v>
      </c>
      <c r="D15" s="6">
        <v>18718.124</v>
      </c>
      <c r="E15" s="39">
        <v>245</v>
      </c>
      <c r="F15" s="6">
        <v>7815.79</v>
      </c>
      <c r="G15" s="39">
        <v>41</v>
      </c>
      <c r="H15" s="6">
        <v>81</v>
      </c>
      <c r="I15" s="6">
        <v>18412.59</v>
      </c>
    </row>
    <row r="16" spans="1:9" ht="27.75" customHeight="1">
      <c r="A16" s="2">
        <v>10</v>
      </c>
      <c r="B16" s="2" t="s">
        <v>77</v>
      </c>
      <c r="C16" s="6">
        <v>558</v>
      </c>
      <c r="D16" s="6">
        <v>12958.7026</v>
      </c>
      <c r="E16" s="39">
        <v>46</v>
      </c>
      <c r="F16" s="2">
        <v>1467.45</v>
      </c>
      <c r="G16" s="39">
        <v>17</v>
      </c>
      <c r="H16" s="2">
        <v>78</v>
      </c>
      <c r="I16" s="6">
        <v>8825.62</v>
      </c>
    </row>
    <row r="17" spans="1:9" ht="27.75" customHeight="1">
      <c r="A17" s="2">
        <v>11</v>
      </c>
      <c r="B17" s="2" t="s">
        <v>78</v>
      </c>
      <c r="C17" s="6">
        <v>346</v>
      </c>
      <c r="D17" s="6">
        <v>8035.329399999999</v>
      </c>
      <c r="E17" s="39">
        <v>168</v>
      </c>
      <c r="F17" s="2">
        <v>5359.4</v>
      </c>
      <c r="G17" s="39">
        <v>34</v>
      </c>
      <c r="H17" s="2">
        <v>70</v>
      </c>
      <c r="I17" s="6">
        <v>9943.63</v>
      </c>
    </row>
    <row r="18" spans="1:9" ht="27.75" customHeight="1">
      <c r="A18" s="2">
        <v>12</v>
      </c>
      <c r="B18" s="2" t="s">
        <v>79</v>
      </c>
      <c r="C18" s="6">
        <v>741</v>
      </c>
      <c r="D18" s="6">
        <v>17208.595</v>
      </c>
      <c r="E18" s="39">
        <v>15</v>
      </c>
      <c r="F18" s="2">
        <v>478.52</v>
      </c>
      <c r="G18" s="39">
        <v>37</v>
      </c>
      <c r="H18" s="2">
        <v>6349</v>
      </c>
      <c r="I18" s="6">
        <v>16495.27</v>
      </c>
    </row>
    <row r="19" spans="1:9" ht="27.75" customHeight="1">
      <c r="A19" s="2">
        <v>13</v>
      </c>
      <c r="B19" s="2" t="s">
        <v>80</v>
      </c>
      <c r="C19" s="6">
        <v>575</v>
      </c>
      <c r="D19" s="6">
        <v>13353.4888</v>
      </c>
      <c r="E19" s="39">
        <v>137</v>
      </c>
      <c r="F19" s="6">
        <v>4370.47</v>
      </c>
      <c r="G19" s="39">
        <v>27</v>
      </c>
      <c r="H19" s="6">
        <v>83</v>
      </c>
      <c r="I19" s="6">
        <v>11955.43</v>
      </c>
    </row>
    <row r="20" spans="1:9" ht="27.75" customHeight="1">
      <c r="A20" s="2">
        <v>14</v>
      </c>
      <c r="B20" s="2" t="s">
        <v>207</v>
      </c>
      <c r="C20" s="6">
        <v>62.4</v>
      </c>
      <c r="D20" s="6">
        <v>498.4</v>
      </c>
      <c r="E20" s="39">
        <v>12</v>
      </c>
      <c r="F20" s="2">
        <v>50</v>
      </c>
      <c r="G20" s="39">
        <v>26</v>
      </c>
      <c r="H20" s="2">
        <v>69</v>
      </c>
      <c r="I20" s="6">
        <v>399</v>
      </c>
    </row>
    <row r="21" spans="1:9" ht="27.75" customHeight="1">
      <c r="A21" s="2">
        <v>15</v>
      </c>
      <c r="B21" s="2" t="s">
        <v>81</v>
      </c>
      <c r="C21" s="6"/>
      <c r="D21" s="6"/>
      <c r="E21" s="39"/>
      <c r="F21" s="2"/>
      <c r="G21" s="39"/>
      <c r="H21" s="2"/>
      <c r="I21" s="6">
        <v>0</v>
      </c>
    </row>
    <row r="22" spans="1:9" ht="27.75" customHeight="1">
      <c r="A22" s="2"/>
      <c r="B22" s="3" t="s">
        <v>22</v>
      </c>
      <c r="C22" s="7">
        <f>SUM(C7:C21)</f>
        <v>9143.4</v>
      </c>
      <c r="D22" s="7">
        <f aca="true" t="shared" si="0" ref="D22:I22">SUM(D7:D21)</f>
        <v>198122.89999999994</v>
      </c>
      <c r="E22" s="40">
        <f t="shared" si="0"/>
        <v>2006</v>
      </c>
      <c r="F22" s="7">
        <f t="shared" si="0"/>
        <v>60897.02</v>
      </c>
      <c r="G22" s="40">
        <f t="shared" si="0"/>
        <v>880</v>
      </c>
      <c r="H22" s="7">
        <f t="shared" si="0"/>
        <v>8788</v>
      </c>
      <c r="I22" s="7">
        <f t="shared" si="0"/>
        <v>180990.02</v>
      </c>
    </row>
  </sheetData>
  <mergeCells count="8">
    <mergeCell ref="A1:I1"/>
    <mergeCell ref="A5:A6"/>
    <mergeCell ref="B5:B6"/>
    <mergeCell ref="I5:I6"/>
    <mergeCell ref="A2:I2"/>
    <mergeCell ref="C5:D5"/>
    <mergeCell ref="E5:F5"/>
    <mergeCell ref="G5:H5"/>
  </mergeCells>
  <printOptions/>
  <pageMargins left="0.81" right="0.42" top="1" bottom="1" header="0.5" footer="0.5"/>
  <pageSetup horizontalDpi="120" verticalDpi="120" orientation="portrait" paperSize="9" r:id="rId1"/>
  <headerFooter alignWithMargins="0">
    <oddFooter>&amp;C48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Normal="60" zoomScaleSheetLayoutView="100" workbookViewId="0" topLeftCell="A16">
      <selection activeCell="A5" sqref="A5:IV19"/>
    </sheetView>
  </sheetViews>
  <sheetFormatPr defaultColWidth="9.140625" defaultRowHeight="12.75"/>
  <cols>
    <col min="2" max="2" width="5.421875" style="0" customWidth="1"/>
    <col min="3" max="3" width="17.140625" style="0" customWidth="1"/>
    <col min="4" max="4" width="0" style="0" hidden="1" customWidth="1"/>
    <col min="5" max="5" width="11.140625" style="0" customWidth="1"/>
    <col min="6" max="6" width="9.421875" style="0" bestFit="1" customWidth="1"/>
    <col min="7" max="17" width="9.28125" style="0" bestFit="1" customWidth="1"/>
    <col min="19" max="19" width="11.28125" style="0" customWidth="1"/>
  </cols>
  <sheetData>
    <row r="1" spans="2:19" ht="20.25">
      <c r="B1" s="191" t="s">
        <v>277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2:19" ht="42" customHeight="1">
      <c r="B2" s="192" t="s">
        <v>341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2:19" ht="59.25" customHeight="1">
      <c r="B3" s="193" t="s">
        <v>33</v>
      </c>
      <c r="C3" s="193" t="s">
        <v>34</v>
      </c>
      <c r="D3" s="183" t="s">
        <v>35</v>
      </c>
      <c r="E3" s="183"/>
      <c r="F3" s="183"/>
      <c r="G3" s="183" t="s">
        <v>36</v>
      </c>
      <c r="H3" s="183"/>
      <c r="I3" s="189" t="s">
        <v>37</v>
      </c>
      <c r="J3" s="189"/>
      <c r="K3" s="189" t="s">
        <v>38</v>
      </c>
      <c r="L3" s="189"/>
      <c r="M3" s="189" t="s">
        <v>39</v>
      </c>
      <c r="N3" s="189"/>
      <c r="O3" s="189" t="s">
        <v>40</v>
      </c>
      <c r="P3" s="189"/>
      <c r="Q3" s="189" t="s">
        <v>41</v>
      </c>
      <c r="R3" s="189"/>
      <c r="S3" s="189" t="s">
        <v>42</v>
      </c>
    </row>
    <row r="4" spans="2:19" ht="25.5">
      <c r="B4" s="193"/>
      <c r="C4" s="193"/>
      <c r="D4" s="8" t="s">
        <v>43</v>
      </c>
      <c r="E4" s="8" t="s">
        <v>44</v>
      </c>
      <c r="F4" s="8" t="s">
        <v>45</v>
      </c>
      <c r="G4" s="8" t="s">
        <v>43</v>
      </c>
      <c r="H4" s="8" t="s">
        <v>45</v>
      </c>
      <c r="I4" s="9" t="s">
        <v>43</v>
      </c>
      <c r="J4" s="9" t="s">
        <v>45</v>
      </c>
      <c r="K4" s="9" t="s">
        <v>43</v>
      </c>
      <c r="L4" s="9" t="s">
        <v>45</v>
      </c>
      <c r="M4" s="9" t="s">
        <v>43</v>
      </c>
      <c r="N4" s="9" t="s">
        <v>45</v>
      </c>
      <c r="O4" s="9" t="s">
        <v>43</v>
      </c>
      <c r="P4" s="9" t="s">
        <v>45</v>
      </c>
      <c r="Q4" s="9" t="s">
        <v>43</v>
      </c>
      <c r="R4" s="9" t="s">
        <v>45</v>
      </c>
      <c r="S4" s="189"/>
    </row>
    <row r="5" spans="2:19" ht="22.5" customHeight="1">
      <c r="B5" s="26">
        <v>1</v>
      </c>
      <c r="C5" s="27" t="s">
        <v>200</v>
      </c>
      <c r="D5" s="36"/>
      <c r="E5" s="11">
        <v>2300</v>
      </c>
      <c r="F5" s="12">
        <v>6800</v>
      </c>
      <c r="G5" s="10">
        <v>230</v>
      </c>
      <c r="H5" s="11">
        <v>3059</v>
      </c>
      <c r="I5" s="34">
        <v>120</v>
      </c>
      <c r="J5" s="35">
        <v>720</v>
      </c>
      <c r="K5" s="34">
        <v>170</v>
      </c>
      <c r="L5" s="35">
        <v>510</v>
      </c>
      <c r="M5" s="34">
        <v>270</v>
      </c>
      <c r="N5" s="35">
        <v>1820</v>
      </c>
      <c r="O5" s="34">
        <v>210</v>
      </c>
      <c r="P5" s="35">
        <v>420</v>
      </c>
      <c r="Q5" s="34">
        <v>165</v>
      </c>
      <c r="R5" s="35">
        <v>247.5</v>
      </c>
      <c r="S5" s="13">
        <f>R5+P5+N5+L5+J5+H5+F5</f>
        <v>13576.5</v>
      </c>
    </row>
    <row r="6" spans="2:19" ht="22.5" customHeight="1">
      <c r="B6" s="26">
        <v>2</v>
      </c>
      <c r="C6" s="27" t="s">
        <v>69</v>
      </c>
      <c r="D6" s="36"/>
      <c r="E6" s="11">
        <v>2800</v>
      </c>
      <c r="F6" s="12">
        <v>7500</v>
      </c>
      <c r="G6" s="10">
        <v>90</v>
      </c>
      <c r="H6" s="11">
        <v>855</v>
      </c>
      <c r="I6" s="34">
        <v>180</v>
      </c>
      <c r="J6" s="35">
        <v>540</v>
      </c>
      <c r="K6" s="34">
        <v>287</v>
      </c>
      <c r="L6" s="35">
        <v>574</v>
      </c>
      <c r="M6" s="34">
        <v>150</v>
      </c>
      <c r="N6" s="35">
        <v>560</v>
      </c>
      <c r="O6" s="34">
        <v>90</v>
      </c>
      <c r="P6" s="35">
        <v>225</v>
      </c>
      <c r="Q6" s="34">
        <v>839</v>
      </c>
      <c r="R6" s="35">
        <v>769.8</v>
      </c>
      <c r="S6" s="13">
        <f aca="true" t="shared" si="0" ref="S6:S17">R6+P6+N6+L6+J6+H6+F6</f>
        <v>11023.8</v>
      </c>
    </row>
    <row r="7" spans="2:19" ht="22.5" customHeight="1">
      <c r="B7" s="26">
        <v>3</v>
      </c>
      <c r="C7" s="27" t="s">
        <v>70</v>
      </c>
      <c r="D7" s="36"/>
      <c r="E7" s="11">
        <v>2850</v>
      </c>
      <c r="F7" s="12">
        <v>9200</v>
      </c>
      <c r="G7" s="10">
        <v>510</v>
      </c>
      <c r="H7" s="11">
        <v>5814</v>
      </c>
      <c r="I7" s="34">
        <v>90</v>
      </c>
      <c r="J7" s="35">
        <v>540</v>
      </c>
      <c r="K7" s="34">
        <v>115</v>
      </c>
      <c r="L7" s="35">
        <v>460</v>
      </c>
      <c r="M7" s="34">
        <v>265</v>
      </c>
      <c r="N7" s="35">
        <v>1780</v>
      </c>
      <c r="O7" s="34">
        <v>170</v>
      </c>
      <c r="P7" s="35">
        <v>510</v>
      </c>
      <c r="Q7" s="34">
        <v>180</v>
      </c>
      <c r="R7" s="35">
        <v>360</v>
      </c>
      <c r="S7" s="13">
        <f t="shared" si="0"/>
        <v>18664</v>
      </c>
    </row>
    <row r="8" spans="2:19" ht="22.5" customHeight="1">
      <c r="B8" s="26">
        <v>4</v>
      </c>
      <c r="C8" s="27" t="s">
        <v>71</v>
      </c>
      <c r="D8" s="36"/>
      <c r="E8" s="11">
        <v>391</v>
      </c>
      <c r="F8" s="11">
        <v>544.43</v>
      </c>
      <c r="G8" s="11">
        <v>66</v>
      </c>
      <c r="H8" s="11">
        <v>338.865</v>
      </c>
      <c r="I8" s="11">
        <v>16</v>
      </c>
      <c r="J8" s="11">
        <v>48.6</v>
      </c>
      <c r="K8" s="11">
        <v>16</v>
      </c>
      <c r="L8" s="11">
        <v>36</v>
      </c>
      <c r="M8" s="11">
        <v>5</v>
      </c>
      <c r="N8" s="11">
        <v>15</v>
      </c>
      <c r="O8" s="11">
        <v>2</v>
      </c>
      <c r="P8" s="11">
        <v>4</v>
      </c>
      <c r="Q8" s="11">
        <v>11</v>
      </c>
      <c r="R8" s="11">
        <v>40.5</v>
      </c>
      <c r="S8" s="13">
        <f t="shared" si="0"/>
        <v>1027.395</v>
      </c>
    </row>
    <row r="9" spans="2:19" ht="22.5" customHeight="1">
      <c r="B9" s="26">
        <v>5</v>
      </c>
      <c r="C9" s="27" t="s">
        <v>72</v>
      </c>
      <c r="D9" s="36"/>
      <c r="E9" s="11">
        <v>5590</v>
      </c>
      <c r="F9" s="12">
        <v>16975</v>
      </c>
      <c r="G9" s="10">
        <v>540</v>
      </c>
      <c r="H9" s="11">
        <v>8208</v>
      </c>
      <c r="I9" s="34">
        <v>115</v>
      </c>
      <c r="J9" s="35">
        <v>460</v>
      </c>
      <c r="K9" s="34">
        <v>550</v>
      </c>
      <c r="L9" s="35">
        <v>1650</v>
      </c>
      <c r="M9" s="34">
        <v>160</v>
      </c>
      <c r="N9" s="35">
        <v>960</v>
      </c>
      <c r="O9" s="34">
        <v>82</v>
      </c>
      <c r="P9" s="35">
        <v>246</v>
      </c>
      <c r="Q9" s="34">
        <v>125</v>
      </c>
      <c r="R9" s="35">
        <v>250</v>
      </c>
      <c r="S9" s="13">
        <f t="shared" si="0"/>
        <v>28749</v>
      </c>
    </row>
    <row r="10" spans="1:19" ht="22.5" customHeight="1">
      <c r="A10" s="152">
        <v>49</v>
      </c>
      <c r="B10" s="26">
        <v>6</v>
      </c>
      <c r="C10" s="27" t="s">
        <v>73</v>
      </c>
      <c r="D10" s="36"/>
      <c r="E10" s="11">
        <v>394</v>
      </c>
      <c r="F10" s="12">
        <v>714.34</v>
      </c>
      <c r="G10" s="10">
        <v>25</v>
      </c>
      <c r="H10" s="11">
        <v>190</v>
      </c>
      <c r="I10" s="34">
        <v>90</v>
      </c>
      <c r="J10" s="35">
        <v>360</v>
      </c>
      <c r="K10" s="34">
        <v>25</v>
      </c>
      <c r="L10" s="35">
        <v>50</v>
      </c>
      <c r="M10" s="34">
        <v>110</v>
      </c>
      <c r="N10" s="35">
        <v>360</v>
      </c>
      <c r="O10" s="34">
        <v>50</v>
      </c>
      <c r="P10" s="35">
        <v>100</v>
      </c>
      <c r="Q10" s="34">
        <v>25</v>
      </c>
      <c r="R10" s="35">
        <v>77.5</v>
      </c>
      <c r="S10" s="13">
        <f t="shared" si="0"/>
        <v>1851.8400000000001</v>
      </c>
    </row>
    <row r="11" spans="2:19" ht="22.5" customHeight="1">
      <c r="B11" s="26">
        <v>7</v>
      </c>
      <c r="C11" s="27" t="s">
        <v>74</v>
      </c>
      <c r="D11" s="36"/>
      <c r="E11" s="11">
        <v>869</v>
      </c>
      <c r="F11" s="11">
        <v>1101.74</v>
      </c>
      <c r="G11" s="11">
        <v>71</v>
      </c>
      <c r="H11" s="11">
        <v>623.485</v>
      </c>
      <c r="I11" s="11">
        <v>28</v>
      </c>
      <c r="J11" s="11">
        <v>82</v>
      </c>
      <c r="K11" s="11">
        <v>198</v>
      </c>
      <c r="L11" s="11">
        <v>187.05</v>
      </c>
      <c r="M11" s="11">
        <v>60</v>
      </c>
      <c r="N11" s="11">
        <v>210</v>
      </c>
      <c r="O11" s="11">
        <v>20</v>
      </c>
      <c r="P11" s="11">
        <v>40</v>
      </c>
      <c r="Q11" s="11">
        <v>90</v>
      </c>
      <c r="R11" s="11">
        <v>266</v>
      </c>
      <c r="S11" s="13">
        <f t="shared" si="0"/>
        <v>2510.2749999999996</v>
      </c>
    </row>
    <row r="12" spans="2:19" ht="22.5" customHeight="1">
      <c r="B12" s="26">
        <v>8</v>
      </c>
      <c r="C12" s="27" t="s">
        <v>75</v>
      </c>
      <c r="D12" s="36"/>
      <c r="E12" s="11">
        <v>370</v>
      </c>
      <c r="F12" s="12">
        <v>1250</v>
      </c>
      <c r="G12" s="10">
        <v>32</v>
      </c>
      <c r="H12" s="11">
        <v>304</v>
      </c>
      <c r="I12" s="34">
        <v>60</v>
      </c>
      <c r="J12" s="35">
        <v>300</v>
      </c>
      <c r="K12" s="34">
        <v>20</v>
      </c>
      <c r="L12" s="35">
        <v>60</v>
      </c>
      <c r="M12" s="34">
        <v>110</v>
      </c>
      <c r="N12" s="35">
        <v>360</v>
      </c>
      <c r="O12" s="34">
        <v>60</v>
      </c>
      <c r="P12" s="35">
        <v>150</v>
      </c>
      <c r="Q12" s="34">
        <v>65</v>
      </c>
      <c r="R12" s="35">
        <v>97.5</v>
      </c>
      <c r="S12" s="13">
        <f t="shared" si="0"/>
        <v>2521.5</v>
      </c>
    </row>
    <row r="13" spans="2:19" ht="22.5" customHeight="1">
      <c r="B13" s="26">
        <v>9</v>
      </c>
      <c r="C13" s="27" t="s">
        <v>76</v>
      </c>
      <c r="D13" s="36"/>
      <c r="E13" s="11">
        <v>1650</v>
      </c>
      <c r="F13" s="12">
        <v>5250</v>
      </c>
      <c r="G13" s="10">
        <v>550</v>
      </c>
      <c r="H13" s="11">
        <v>7315</v>
      </c>
      <c r="I13" s="34">
        <v>110</v>
      </c>
      <c r="J13" s="35">
        <v>1100</v>
      </c>
      <c r="K13" s="34">
        <v>120</v>
      </c>
      <c r="L13" s="35">
        <v>360</v>
      </c>
      <c r="M13" s="34">
        <v>184</v>
      </c>
      <c r="N13" s="35">
        <v>1200</v>
      </c>
      <c r="O13" s="34">
        <v>120</v>
      </c>
      <c r="P13" s="35">
        <v>240</v>
      </c>
      <c r="Q13" s="34">
        <v>110</v>
      </c>
      <c r="R13" s="35">
        <v>110</v>
      </c>
      <c r="S13" s="13">
        <f t="shared" si="0"/>
        <v>15575</v>
      </c>
    </row>
    <row r="14" spans="2:19" ht="22.5" customHeight="1">
      <c r="B14" s="26">
        <v>10</v>
      </c>
      <c r="C14" s="27" t="s">
        <v>77</v>
      </c>
      <c r="D14" s="36"/>
      <c r="E14" s="11">
        <v>520</v>
      </c>
      <c r="F14" s="12">
        <v>1700</v>
      </c>
      <c r="G14" s="10">
        <v>15</v>
      </c>
      <c r="H14" s="11">
        <v>99.75</v>
      </c>
      <c r="I14" s="34">
        <v>35</v>
      </c>
      <c r="J14" s="35">
        <v>105</v>
      </c>
      <c r="K14" s="34">
        <v>25</v>
      </c>
      <c r="L14" s="35">
        <v>62.5</v>
      </c>
      <c r="M14" s="34">
        <v>35</v>
      </c>
      <c r="N14" s="35">
        <v>155</v>
      </c>
      <c r="O14" s="34">
        <v>15</v>
      </c>
      <c r="P14" s="35">
        <v>30</v>
      </c>
      <c r="Q14" s="34">
        <v>12</v>
      </c>
      <c r="R14" s="35">
        <v>12</v>
      </c>
      <c r="S14" s="13">
        <f t="shared" si="0"/>
        <v>2164.25</v>
      </c>
    </row>
    <row r="15" spans="2:19" ht="22.5" customHeight="1">
      <c r="B15" s="26">
        <v>11</v>
      </c>
      <c r="C15" s="27" t="s">
        <v>78</v>
      </c>
      <c r="D15" s="36"/>
      <c r="E15" s="11">
        <v>280</v>
      </c>
      <c r="F15" s="12">
        <v>1100</v>
      </c>
      <c r="G15" s="10">
        <v>180</v>
      </c>
      <c r="H15" s="11">
        <v>2052</v>
      </c>
      <c r="I15" s="34">
        <v>110</v>
      </c>
      <c r="J15" s="35">
        <v>990</v>
      </c>
      <c r="K15" s="34">
        <v>120</v>
      </c>
      <c r="L15" s="35">
        <v>480</v>
      </c>
      <c r="M15" s="34">
        <v>140</v>
      </c>
      <c r="N15" s="35">
        <v>980</v>
      </c>
      <c r="O15" s="34">
        <v>80</v>
      </c>
      <c r="P15" s="35">
        <v>160</v>
      </c>
      <c r="Q15" s="34">
        <v>80</v>
      </c>
      <c r="R15" s="35">
        <v>120</v>
      </c>
      <c r="S15" s="13">
        <f t="shared" si="0"/>
        <v>5882</v>
      </c>
    </row>
    <row r="16" spans="2:19" ht="22.5" customHeight="1">
      <c r="B16" s="26">
        <v>12</v>
      </c>
      <c r="C16" s="27" t="s">
        <v>79</v>
      </c>
      <c r="D16" s="36"/>
      <c r="E16" s="11">
        <v>694</v>
      </c>
      <c r="F16" s="11">
        <v>1988.75</v>
      </c>
      <c r="G16" s="11">
        <v>508</v>
      </c>
      <c r="H16" s="11">
        <v>5546.29</v>
      </c>
      <c r="I16" s="11">
        <v>287</v>
      </c>
      <c r="J16" s="11">
        <v>2040.8</v>
      </c>
      <c r="K16" s="11">
        <v>159</v>
      </c>
      <c r="L16" s="11">
        <v>626.75</v>
      </c>
      <c r="M16" s="11">
        <v>220</v>
      </c>
      <c r="N16" s="11">
        <v>1400</v>
      </c>
      <c r="O16" s="11">
        <v>152</v>
      </c>
      <c r="P16" s="11">
        <v>377.4</v>
      </c>
      <c r="Q16" s="11">
        <v>200</v>
      </c>
      <c r="R16" s="11">
        <v>400</v>
      </c>
      <c r="S16" s="13">
        <f t="shared" si="0"/>
        <v>12379.99</v>
      </c>
    </row>
    <row r="17" spans="2:19" ht="22.5" customHeight="1">
      <c r="B17" s="26">
        <v>13</v>
      </c>
      <c r="C17" s="27" t="s">
        <v>80</v>
      </c>
      <c r="D17" s="36"/>
      <c r="E17" s="11">
        <v>850</v>
      </c>
      <c r="F17" s="12">
        <v>3400</v>
      </c>
      <c r="G17" s="10">
        <v>95</v>
      </c>
      <c r="H17" s="11">
        <v>400.9</v>
      </c>
      <c r="I17" s="34">
        <v>52</v>
      </c>
      <c r="J17" s="35">
        <v>116.3</v>
      </c>
      <c r="K17" s="34">
        <v>69</v>
      </c>
      <c r="L17" s="35">
        <v>88.8</v>
      </c>
      <c r="M17" s="34">
        <v>25</v>
      </c>
      <c r="N17" s="35">
        <v>75</v>
      </c>
      <c r="O17" s="34">
        <v>10</v>
      </c>
      <c r="P17" s="35">
        <v>10</v>
      </c>
      <c r="Q17" s="34">
        <v>18</v>
      </c>
      <c r="R17" s="35">
        <v>30.65</v>
      </c>
      <c r="S17" s="13">
        <f t="shared" si="0"/>
        <v>4121.65</v>
      </c>
    </row>
    <row r="18" spans="2:19" ht="22.5" customHeight="1">
      <c r="B18" s="26">
        <v>14</v>
      </c>
      <c r="C18" s="27" t="s">
        <v>207</v>
      </c>
      <c r="D18" s="36"/>
      <c r="E18" s="11">
        <v>502</v>
      </c>
      <c r="F18" s="11">
        <v>1814.24</v>
      </c>
      <c r="G18" s="11">
        <v>322</v>
      </c>
      <c r="H18" s="11">
        <v>1510.405</v>
      </c>
      <c r="I18" s="11">
        <v>114</v>
      </c>
      <c r="J18" s="11">
        <v>337</v>
      </c>
      <c r="K18" s="11">
        <v>520</v>
      </c>
      <c r="L18" s="11">
        <v>437.31</v>
      </c>
      <c r="M18" s="11">
        <v>6</v>
      </c>
      <c r="N18" s="11">
        <v>7.5</v>
      </c>
      <c r="O18" s="11">
        <v>0</v>
      </c>
      <c r="P18" s="11">
        <v>0</v>
      </c>
      <c r="Q18" s="11">
        <v>3</v>
      </c>
      <c r="R18" s="11">
        <v>17</v>
      </c>
      <c r="S18" s="13">
        <f>R18+P18+N18+L18+J18+H18+F18</f>
        <v>4123.455</v>
      </c>
    </row>
    <row r="19" spans="2:19" ht="22.5" customHeight="1">
      <c r="B19" s="26"/>
      <c r="C19" s="27" t="s">
        <v>82</v>
      </c>
      <c r="D19" s="36"/>
      <c r="E19" s="37">
        <f aca="true" t="shared" si="1" ref="E19:S19">SUM(E5:E18)</f>
        <v>20060</v>
      </c>
      <c r="F19" s="37">
        <f t="shared" si="1"/>
        <v>59338.49999999999</v>
      </c>
      <c r="G19" s="37">
        <f t="shared" si="1"/>
        <v>3234</v>
      </c>
      <c r="H19" s="37">
        <f t="shared" si="1"/>
        <v>36316.695</v>
      </c>
      <c r="I19" s="37">
        <f t="shared" si="1"/>
        <v>1407</v>
      </c>
      <c r="J19" s="37">
        <f t="shared" si="1"/>
        <v>7739.700000000001</v>
      </c>
      <c r="K19" s="37">
        <f t="shared" si="1"/>
        <v>2394</v>
      </c>
      <c r="L19" s="37">
        <f t="shared" si="1"/>
        <v>5582.410000000001</v>
      </c>
      <c r="M19" s="139">
        <f t="shared" si="1"/>
        <v>1740</v>
      </c>
      <c r="N19" s="139">
        <f t="shared" si="1"/>
        <v>9882.5</v>
      </c>
      <c r="O19" s="139">
        <f t="shared" si="1"/>
        <v>1061</v>
      </c>
      <c r="P19" s="139">
        <f t="shared" si="1"/>
        <v>2512.4</v>
      </c>
      <c r="Q19" s="139">
        <f t="shared" si="1"/>
        <v>1923</v>
      </c>
      <c r="R19" s="139">
        <f t="shared" si="1"/>
        <v>2798.4500000000003</v>
      </c>
      <c r="S19" s="140">
        <f t="shared" si="1"/>
        <v>124170.655</v>
      </c>
    </row>
    <row r="20" spans="2:12" ht="12.75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</row>
    <row r="21" ht="12.75">
      <c r="B21" s="5" t="s">
        <v>46</v>
      </c>
    </row>
    <row r="22" spans="2:8" ht="12.75">
      <c r="B22" s="14" t="s">
        <v>47</v>
      </c>
      <c r="C22" s="14"/>
      <c r="D22" s="14"/>
      <c r="E22" s="14"/>
      <c r="F22" s="14"/>
      <c r="G22" s="14"/>
      <c r="H22" s="14"/>
    </row>
    <row r="23" spans="2:8" ht="12.75">
      <c r="B23" s="15" t="s">
        <v>48</v>
      </c>
      <c r="C23" s="15"/>
      <c r="D23" s="15"/>
      <c r="E23" s="15"/>
      <c r="F23" s="15"/>
      <c r="G23" s="15"/>
      <c r="H23" s="15"/>
    </row>
    <row r="24" ht="12.75">
      <c r="B24" t="s">
        <v>49</v>
      </c>
    </row>
    <row r="25" ht="12.75">
      <c r="B25" t="s">
        <v>50</v>
      </c>
    </row>
  </sheetData>
  <mergeCells count="13">
    <mergeCell ref="S3:S4"/>
    <mergeCell ref="B20:L20"/>
    <mergeCell ref="B1:S1"/>
    <mergeCell ref="B2:S2"/>
    <mergeCell ref="B3:B4"/>
    <mergeCell ref="C3:C4"/>
    <mergeCell ref="D3:F3"/>
    <mergeCell ref="G3:H3"/>
    <mergeCell ref="I3:J3"/>
    <mergeCell ref="K3:L3"/>
    <mergeCell ref="M3:N3"/>
    <mergeCell ref="O3:P3"/>
    <mergeCell ref="Q3:R3"/>
  </mergeCells>
  <printOptions/>
  <pageMargins left="0.34" right="0.38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workbookViewId="0" topLeftCell="D1">
      <selection activeCell="A11" sqref="A11"/>
    </sheetView>
  </sheetViews>
  <sheetFormatPr defaultColWidth="9.140625" defaultRowHeight="12.75"/>
  <cols>
    <col min="1" max="1" width="9.140625" style="114" customWidth="1"/>
    <col min="2" max="2" width="5.28125" style="114" customWidth="1"/>
    <col min="3" max="3" width="24.421875" style="114" customWidth="1"/>
    <col min="4" max="4" width="12.140625" style="114" customWidth="1"/>
    <col min="5" max="11" width="9.140625" style="114" customWidth="1"/>
    <col min="12" max="12" width="9.57421875" style="114" bestFit="1" customWidth="1"/>
    <col min="13" max="14" width="9.140625" style="114" customWidth="1"/>
    <col min="15" max="15" width="9.57421875" style="114" bestFit="1" customWidth="1"/>
    <col min="16" max="16384" width="9.140625" style="114" customWidth="1"/>
  </cols>
  <sheetData>
    <row r="1" spans="2:15" ht="18">
      <c r="B1" s="200" t="s">
        <v>229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2:15" ht="18">
      <c r="B2" s="187" t="s">
        <v>342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2:15" ht="15">
      <c r="B3" s="115"/>
      <c r="C3" s="115"/>
      <c r="D3" s="184" t="s">
        <v>62</v>
      </c>
      <c r="E3" s="184"/>
      <c r="F3" s="184"/>
      <c r="G3" s="184"/>
      <c r="H3" s="115"/>
      <c r="I3" s="115"/>
      <c r="J3" s="115"/>
      <c r="K3" s="115"/>
      <c r="L3" s="115"/>
      <c r="M3" s="115"/>
      <c r="N3" s="115"/>
      <c r="O3" s="115"/>
    </row>
    <row r="4" spans="2:15" ht="75" customHeight="1">
      <c r="B4" s="185" t="s">
        <v>365</v>
      </c>
      <c r="C4" s="185" t="s">
        <v>1</v>
      </c>
      <c r="D4" s="184" t="s">
        <v>63</v>
      </c>
      <c r="E4" s="184" t="s">
        <v>28</v>
      </c>
      <c r="F4" s="184" t="s">
        <v>64</v>
      </c>
      <c r="G4" s="184" t="s">
        <v>28</v>
      </c>
      <c r="H4" s="186" t="s">
        <v>223</v>
      </c>
      <c r="I4" s="186"/>
      <c r="J4" s="186" t="s">
        <v>224</v>
      </c>
      <c r="K4" s="186"/>
      <c r="L4" s="186"/>
      <c r="M4" s="186" t="s">
        <v>225</v>
      </c>
      <c r="N4" s="186"/>
      <c r="O4" s="186" t="s">
        <v>228</v>
      </c>
    </row>
    <row r="5" spans="2:15" ht="30">
      <c r="B5" s="185"/>
      <c r="C5" s="185"/>
      <c r="D5" s="184"/>
      <c r="E5" s="184"/>
      <c r="F5" s="184"/>
      <c r="G5" s="184"/>
      <c r="H5" s="116" t="s">
        <v>27</v>
      </c>
      <c r="I5" s="116" t="s">
        <v>28</v>
      </c>
      <c r="J5" s="115" t="s">
        <v>27</v>
      </c>
      <c r="K5" s="115" t="s">
        <v>32</v>
      </c>
      <c r="L5" s="115" t="s">
        <v>28</v>
      </c>
      <c r="M5" s="115" t="s">
        <v>32</v>
      </c>
      <c r="N5" s="115" t="s">
        <v>28</v>
      </c>
      <c r="O5" s="186"/>
    </row>
    <row r="6" spans="2:15" ht="18.75" customHeight="1">
      <c r="B6" s="26">
        <v>1</v>
      </c>
      <c r="C6" s="27" t="s">
        <v>200</v>
      </c>
      <c r="D6" s="115">
        <v>8</v>
      </c>
      <c r="E6" s="149">
        <v>12.95</v>
      </c>
      <c r="F6" s="115"/>
      <c r="G6" s="115"/>
      <c r="H6" s="115"/>
      <c r="I6" s="149"/>
      <c r="J6" s="115">
        <f>1.2+12+5+18+11+11.69+3.5+1.8+5+11+11.5+15.5</f>
        <v>107.19</v>
      </c>
      <c r="K6" s="115">
        <v>49</v>
      </c>
      <c r="L6" s="149">
        <f>34+140+31+86+87+160.71+8.26+41+33+90.7+38.35+112.94</f>
        <v>862.96</v>
      </c>
      <c r="M6" s="115">
        <v>46</v>
      </c>
      <c r="N6" s="149">
        <v>5.81</v>
      </c>
      <c r="O6" s="149">
        <f>N6+L6+E6+G6+I6</f>
        <v>881.72</v>
      </c>
    </row>
    <row r="7" spans="2:15" ht="18.75" customHeight="1">
      <c r="B7" s="26">
        <v>2</v>
      </c>
      <c r="C7" s="27" t="s">
        <v>69</v>
      </c>
      <c r="D7" s="115">
        <v>3</v>
      </c>
      <c r="E7" s="149">
        <v>27</v>
      </c>
      <c r="F7" s="115"/>
      <c r="G7" s="115"/>
      <c r="H7" s="115"/>
      <c r="I7" s="149"/>
      <c r="J7" s="115">
        <f>8+6+10+10+5+5+8+10+10+5+12+5+5+4+6</f>
        <v>109</v>
      </c>
      <c r="K7" s="115">
        <v>8</v>
      </c>
      <c r="L7" s="149">
        <v>493</v>
      </c>
      <c r="M7" s="115">
        <v>12</v>
      </c>
      <c r="N7" s="149">
        <v>26</v>
      </c>
      <c r="O7" s="149">
        <f>N7+L7+E7+G7+I7</f>
        <v>546</v>
      </c>
    </row>
    <row r="8" spans="2:15" ht="18.75" customHeight="1">
      <c r="B8" s="26">
        <v>3</v>
      </c>
      <c r="C8" s="27" t="s">
        <v>70</v>
      </c>
      <c r="D8" s="115"/>
      <c r="E8" s="149"/>
      <c r="F8" s="115">
        <v>2</v>
      </c>
      <c r="G8" s="149">
        <v>5</v>
      </c>
      <c r="H8" s="115">
        <v>25</v>
      </c>
      <c r="I8" s="149">
        <v>50</v>
      </c>
      <c r="J8" s="115">
        <f>20+15+12+17+5+10+10</f>
        <v>89</v>
      </c>
      <c r="K8" s="115">
        <v>59</v>
      </c>
      <c r="L8" s="149">
        <v>13222.88</v>
      </c>
      <c r="M8" s="115"/>
      <c r="N8" s="149"/>
      <c r="O8" s="149">
        <f>N8+L8+E8+G8+I8</f>
        <v>13277.88</v>
      </c>
    </row>
    <row r="9" spans="2:15" ht="18.75" customHeight="1">
      <c r="B9" s="26">
        <v>4</v>
      </c>
      <c r="C9" s="27" t="s">
        <v>71</v>
      </c>
      <c r="D9" s="115"/>
      <c r="E9" s="149"/>
      <c r="F9" s="115"/>
      <c r="G9" s="115"/>
      <c r="H9" s="115"/>
      <c r="I9" s="149"/>
      <c r="J9" s="115"/>
      <c r="K9" s="115"/>
      <c r="L9" s="149"/>
      <c r="M9" s="115"/>
      <c r="N9" s="149"/>
      <c r="O9" s="149">
        <f aca="true" t="shared" si="0" ref="O9:O19">N9+L9+E9</f>
        <v>0</v>
      </c>
    </row>
    <row r="10" spans="2:15" ht="18.75" customHeight="1">
      <c r="B10" s="26">
        <v>5</v>
      </c>
      <c r="C10" s="27" t="s">
        <v>72</v>
      </c>
      <c r="D10" s="115">
        <v>40</v>
      </c>
      <c r="E10" s="149">
        <v>275</v>
      </c>
      <c r="F10" s="115"/>
      <c r="G10" s="115"/>
      <c r="H10" s="115">
        <v>133.8</v>
      </c>
      <c r="I10" s="149">
        <v>3207</v>
      </c>
      <c r="J10" s="115">
        <f>120+20+12+25+20+18</f>
        <v>215</v>
      </c>
      <c r="K10" s="115">
        <v>296</v>
      </c>
      <c r="L10" s="149">
        <v>1885</v>
      </c>
      <c r="M10" s="115">
        <v>395</v>
      </c>
      <c r="N10" s="149">
        <v>59.5</v>
      </c>
      <c r="O10" s="149">
        <f t="shared" si="0"/>
        <v>2219.5</v>
      </c>
    </row>
    <row r="11" spans="1:15" ht="18.75" customHeight="1">
      <c r="A11" s="154">
        <v>50</v>
      </c>
      <c r="B11" s="26">
        <v>6</v>
      </c>
      <c r="C11" s="27" t="s">
        <v>73</v>
      </c>
      <c r="D11" s="115"/>
      <c r="E11" s="149"/>
      <c r="F11" s="115"/>
      <c r="G11" s="115"/>
      <c r="H11" s="115"/>
      <c r="I11" s="149"/>
      <c r="J11" s="115"/>
      <c r="K11" s="115"/>
      <c r="L11" s="149"/>
      <c r="M11" s="115"/>
      <c r="N11" s="149"/>
      <c r="O11" s="149">
        <f t="shared" si="0"/>
        <v>0</v>
      </c>
    </row>
    <row r="12" spans="2:15" ht="18.75" customHeight="1">
      <c r="B12" s="26">
        <v>7</v>
      </c>
      <c r="C12" s="27" t="s">
        <v>74</v>
      </c>
      <c r="D12" s="115"/>
      <c r="E12" s="149"/>
      <c r="F12" s="115"/>
      <c r="G12" s="115"/>
      <c r="H12" s="115"/>
      <c r="I12" s="149"/>
      <c r="J12" s="115">
        <v>251</v>
      </c>
      <c r="K12" s="115">
        <v>65</v>
      </c>
      <c r="L12" s="149">
        <v>1551</v>
      </c>
      <c r="M12" s="115"/>
      <c r="N12" s="149"/>
      <c r="O12" s="149">
        <f t="shared" si="0"/>
        <v>1551</v>
      </c>
    </row>
    <row r="13" spans="2:15" ht="18.75" customHeight="1">
      <c r="B13" s="26">
        <v>8</v>
      </c>
      <c r="C13" s="27" t="s">
        <v>75</v>
      </c>
      <c r="D13" s="115">
        <v>8</v>
      </c>
      <c r="E13" s="149">
        <v>37</v>
      </c>
      <c r="F13" s="115">
        <v>2.55</v>
      </c>
      <c r="G13" s="115">
        <v>7.81</v>
      </c>
      <c r="H13" s="115"/>
      <c r="I13" s="149"/>
      <c r="J13" s="115">
        <v>7</v>
      </c>
      <c r="K13" s="115">
        <v>2</v>
      </c>
      <c r="L13" s="149">
        <v>67</v>
      </c>
      <c r="M13" s="115"/>
      <c r="N13" s="149"/>
      <c r="O13" s="149">
        <f t="shared" si="0"/>
        <v>104</v>
      </c>
    </row>
    <row r="14" spans="2:15" ht="18.75" customHeight="1">
      <c r="B14" s="26">
        <v>9</v>
      </c>
      <c r="C14" s="27" t="s">
        <v>76</v>
      </c>
      <c r="D14" s="115"/>
      <c r="E14" s="149"/>
      <c r="F14" s="115"/>
      <c r="G14" s="115"/>
      <c r="H14" s="115"/>
      <c r="I14" s="149"/>
      <c r="J14" s="115">
        <v>512</v>
      </c>
      <c r="K14" s="115">
        <v>90</v>
      </c>
      <c r="L14" s="149">
        <v>2064</v>
      </c>
      <c r="M14" s="115"/>
      <c r="N14" s="149"/>
      <c r="O14" s="149">
        <f t="shared" si="0"/>
        <v>2064</v>
      </c>
    </row>
    <row r="15" spans="2:15" ht="18.75" customHeight="1">
      <c r="B15" s="26">
        <v>10</v>
      </c>
      <c r="C15" s="27" t="s">
        <v>77</v>
      </c>
      <c r="D15" s="115"/>
      <c r="E15" s="149"/>
      <c r="F15" s="115"/>
      <c r="G15" s="115"/>
      <c r="H15" s="115"/>
      <c r="I15" s="149"/>
      <c r="J15" s="115">
        <v>700</v>
      </c>
      <c r="K15" s="115"/>
      <c r="L15" s="149">
        <v>9576</v>
      </c>
      <c r="M15" s="115"/>
      <c r="N15" s="149"/>
      <c r="O15" s="149">
        <f t="shared" si="0"/>
        <v>9576</v>
      </c>
    </row>
    <row r="16" spans="2:15" ht="18.75" customHeight="1">
      <c r="B16" s="26">
        <v>11</v>
      </c>
      <c r="C16" s="27" t="s">
        <v>78</v>
      </c>
      <c r="D16" s="115">
        <v>25</v>
      </c>
      <c r="E16" s="149">
        <v>23.2</v>
      </c>
      <c r="F16" s="115"/>
      <c r="G16" s="115"/>
      <c r="H16" s="115"/>
      <c r="I16" s="149"/>
      <c r="J16" s="115">
        <f>42+45+13+4</f>
        <v>104</v>
      </c>
      <c r="K16" s="115">
        <v>20</v>
      </c>
      <c r="L16" s="149">
        <v>464.3</v>
      </c>
      <c r="M16" s="115"/>
      <c r="N16" s="149"/>
      <c r="O16" s="149">
        <f t="shared" si="0"/>
        <v>487.5</v>
      </c>
    </row>
    <row r="17" spans="2:15" ht="18.75" customHeight="1">
      <c r="B17" s="26">
        <v>12</v>
      </c>
      <c r="C17" s="27" t="s">
        <v>79</v>
      </c>
      <c r="D17" s="115">
        <v>8</v>
      </c>
      <c r="E17" s="149">
        <v>85</v>
      </c>
      <c r="F17" s="115"/>
      <c r="G17" s="115"/>
      <c r="H17" s="115"/>
      <c r="I17" s="149"/>
      <c r="J17" s="115">
        <f>50+25+5+10+10</f>
        <v>100</v>
      </c>
      <c r="K17" s="115">
        <v>100</v>
      </c>
      <c r="L17" s="149">
        <v>29400.49</v>
      </c>
      <c r="M17" s="115"/>
      <c r="N17" s="149"/>
      <c r="O17" s="149">
        <f t="shared" si="0"/>
        <v>29485.49</v>
      </c>
    </row>
    <row r="18" spans="2:15" ht="18.75" customHeight="1">
      <c r="B18" s="26">
        <v>13</v>
      </c>
      <c r="C18" s="27" t="s">
        <v>80</v>
      </c>
      <c r="D18" s="115">
        <v>8</v>
      </c>
      <c r="E18" s="149">
        <v>10.5</v>
      </c>
      <c r="F18" s="115"/>
      <c r="G18" s="115"/>
      <c r="H18" s="115"/>
      <c r="I18" s="149"/>
      <c r="J18" s="115">
        <f>3.25+3+2+4</f>
        <v>12.25</v>
      </c>
      <c r="K18" s="115">
        <v>17</v>
      </c>
      <c r="L18" s="149">
        <v>236.1</v>
      </c>
      <c r="M18" s="115">
        <v>156</v>
      </c>
      <c r="N18" s="149">
        <v>15.9</v>
      </c>
      <c r="O18" s="149">
        <f t="shared" si="0"/>
        <v>262.5</v>
      </c>
    </row>
    <row r="19" spans="2:15" ht="18.75" customHeight="1">
      <c r="B19" s="26">
        <v>14</v>
      </c>
      <c r="C19" s="27" t="s">
        <v>207</v>
      </c>
      <c r="D19" s="115"/>
      <c r="E19" s="149"/>
      <c r="F19" s="115"/>
      <c r="G19" s="115"/>
      <c r="H19" s="115"/>
      <c r="I19" s="149"/>
      <c r="J19" s="115"/>
      <c r="K19" s="115"/>
      <c r="L19" s="149"/>
      <c r="M19" s="115"/>
      <c r="N19" s="149"/>
      <c r="O19" s="149">
        <f t="shared" si="0"/>
        <v>0</v>
      </c>
    </row>
    <row r="20" spans="2:15" ht="18.75" customHeight="1">
      <c r="B20" s="115"/>
      <c r="C20" s="117" t="s">
        <v>22</v>
      </c>
      <c r="D20" s="115">
        <f>SUM(D6:D19)</f>
        <v>100</v>
      </c>
      <c r="E20" s="115">
        <f aca="true" t="shared" si="1" ref="E20:O20">SUM(E6:E19)</f>
        <v>470.65</v>
      </c>
      <c r="F20" s="115">
        <f t="shared" si="1"/>
        <v>4.55</v>
      </c>
      <c r="G20" s="115">
        <f t="shared" si="1"/>
        <v>12.809999999999999</v>
      </c>
      <c r="H20" s="115">
        <f t="shared" si="1"/>
        <v>158.8</v>
      </c>
      <c r="I20" s="115">
        <f t="shared" si="1"/>
        <v>3257</v>
      </c>
      <c r="J20" s="115">
        <f t="shared" si="1"/>
        <v>2206.44</v>
      </c>
      <c r="K20" s="115"/>
      <c r="L20" s="115">
        <f t="shared" si="1"/>
        <v>59822.73</v>
      </c>
      <c r="M20" s="115">
        <f t="shared" si="1"/>
        <v>609</v>
      </c>
      <c r="N20" s="115">
        <f t="shared" si="1"/>
        <v>107.21000000000001</v>
      </c>
      <c r="O20" s="115">
        <f t="shared" si="1"/>
        <v>60455.59</v>
      </c>
    </row>
  </sheetData>
  <mergeCells count="13">
    <mergeCell ref="M4:N4"/>
    <mergeCell ref="H4:I4"/>
    <mergeCell ref="G4:G5"/>
    <mergeCell ref="F4:F5"/>
    <mergeCell ref="E4:E5"/>
    <mergeCell ref="D4:D5"/>
    <mergeCell ref="B1:O1"/>
    <mergeCell ref="C4:C5"/>
    <mergeCell ref="B4:B5"/>
    <mergeCell ref="O4:O5"/>
    <mergeCell ref="B2:O2"/>
    <mergeCell ref="D3:G3"/>
    <mergeCell ref="J4:L4"/>
  </mergeCells>
  <printOptions/>
  <pageMargins left="0.33" right="0.39" top="0.63" bottom="0.34" header="0.21" footer="0.2"/>
  <pageSetup horizontalDpi="120" verticalDpi="12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4" sqref="C4:E4"/>
    </sheetView>
  </sheetViews>
  <sheetFormatPr defaultColWidth="9.140625" defaultRowHeight="12.75"/>
  <cols>
    <col min="2" max="2" width="19.140625" style="0" customWidth="1"/>
    <col min="3" max="3" width="12.421875" style="0" customWidth="1"/>
    <col min="4" max="4" width="17.8515625" style="0" customWidth="1"/>
    <col min="5" max="5" width="15.8515625" style="0" customWidth="1"/>
  </cols>
  <sheetData>
    <row r="1" spans="1:5" ht="18">
      <c r="A1" s="200" t="s">
        <v>230</v>
      </c>
      <c r="B1" s="200"/>
      <c r="C1" s="200"/>
      <c r="D1" s="200"/>
      <c r="E1" s="200"/>
    </row>
    <row r="2" spans="1:5" ht="42" customHeight="1">
      <c r="A2" s="205" t="s">
        <v>343</v>
      </c>
      <c r="B2" s="205"/>
      <c r="C2" s="205"/>
      <c r="D2" s="205"/>
      <c r="E2" s="205"/>
    </row>
    <row r="4" spans="1:5" s="4" customFormat="1" ht="38.25">
      <c r="A4" s="28" t="s">
        <v>284</v>
      </c>
      <c r="B4" s="28" t="s">
        <v>1</v>
      </c>
      <c r="C4" s="137" t="s">
        <v>86</v>
      </c>
      <c r="D4" s="137" t="s">
        <v>88</v>
      </c>
      <c r="E4" s="137" t="s">
        <v>87</v>
      </c>
    </row>
    <row r="5" spans="1:5" ht="19.5" customHeight="1">
      <c r="A5" s="26">
        <v>1</v>
      </c>
      <c r="B5" s="27" t="s">
        <v>200</v>
      </c>
      <c r="C5" s="2">
        <v>1912</v>
      </c>
      <c r="D5" s="2">
        <v>19917</v>
      </c>
      <c r="E5" s="6">
        <v>1743.05</v>
      </c>
    </row>
    <row r="6" spans="1:5" ht="19.5" customHeight="1">
      <c r="A6" s="26">
        <v>2</v>
      </c>
      <c r="B6" s="27" t="s">
        <v>69</v>
      </c>
      <c r="C6" s="2">
        <v>664</v>
      </c>
      <c r="D6" s="2"/>
      <c r="E6" s="6">
        <v>254.51</v>
      </c>
    </row>
    <row r="7" spans="1:5" ht="19.5" customHeight="1">
      <c r="A7" s="26">
        <v>3</v>
      </c>
      <c r="B7" s="27" t="s">
        <v>70</v>
      </c>
      <c r="C7" s="2">
        <v>292</v>
      </c>
      <c r="D7" s="2"/>
      <c r="E7" s="6">
        <v>46.31</v>
      </c>
    </row>
    <row r="8" spans="1:5" ht="19.5" customHeight="1">
      <c r="A8" s="26">
        <v>4</v>
      </c>
      <c r="B8" s="27" t="s">
        <v>71</v>
      </c>
      <c r="C8" s="2"/>
      <c r="D8" s="2"/>
      <c r="E8" s="6"/>
    </row>
    <row r="9" spans="1:5" ht="19.5" customHeight="1">
      <c r="A9" s="26">
        <v>5</v>
      </c>
      <c r="B9" s="27" t="s">
        <v>72</v>
      </c>
      <c r="C9" s="2">
        <v>1665</v>
      </c>
      <c r="D9" s="2">
        <v>118362</v>
      </c>
      <c r="E9" s="6">
        <v>3417.05</v>
      </c>
    </row>
    <row r="10" spans="1:5" ht="19.5" customHeight="1">
      <c r="A10" s="26">
        <v>6</v>
      </c>
      <c r="B10" s="27" t="s">
        <v>73</v>
      </c>
      <c r="C10" s="2">
        <v>88</v>
      </c>
      <c r="D10" s="2">
        <v>36500</v>
      </c>
      <c r="E10" s="6">
        <v>765</v>
      </c>
    </row>
    <row r="11" spans="1:5" ht="19.5" customHeight="1">
      <c r="A11" s="26">
        <v>7</v>
      </c>
      <c r="B11" s="27" t="s">
        <v>74</v>
      </c>
      <c r="C11" s="2">
        <v>75</v>
      </c>
      <c r="D11" s="2">
        <v>500</v>
      </c>
      <c r="E11" s="6">
        <v>70</v>
      </c>
    </row>
    <row r="12" spans="1:5" ht="19.5" customHeight="1">
      <c r="A12" s="26">
        <v>8</v>
      </c>
      <c r="B12" s="27" t="s">
        <v>75</v>
      </c>
      <c r="C12" s="2">
        <v>736</v>
      </c>
      <c r="D12" s="2">
        <v>29083</v>
      </c>
      <c r="E12" s="6">
        <v>497.07</v>
      </c>
    </row>
    <row r="13" spans="1:5" ht="19.5" customHeight="1">
      <c r="A13" s="26">
        <v>9</v>
      </c>
      <c r="B13" s="27" t="s">
        <v>76</v>
      </c>
      <c r="C13" s="2">
        <v>14519</v>
      </c>
      <c r="D13" s="2">
        <v>170058</v>
      </c>
      <c r="E13" s="6">
        <v>5630.75</v>
      </c>
    </row>
    <row r="14" spans="1:5" ht="19.5" customHeight="1">
      <c r="A14" s="26">
        <v>10</v>
      </c>
      <c r="B14" s="27" t="s">
        <v>77</v>
      </c>
      <c r="C14" s="2">
        <v>1712</v>
      </c>
      <c r="D14" s="2">
        <v>9000</v>
      </c>
      <c r="E14" s="6">
        <v>411</v>
      </c>
    </row>
    <row r="15" spans="1:5" ht="19.5" customHeight="1">
      <c r="A15" s="26">
        <v>11</v>
      </c>
      <c r="B15" s="27" t="s">
        <v>78</v>
      </c>
      <c r="C15" s="2">
        <v>1451</v>
      </c>
      <c r="D15" s="2">
        <v>1177</v>
      </c>
      <c r="E15" s="6">
        <v>316.9</v>
      </c>
    </row>
    <row r="16" spans="1:5" ht="19.5" customHeight="1">
      <c r="A16" s="26">
        <v>12</v>
      </c>
      <c r="B16" s="27" t="s">
        <v>79</v>
      </c>
      <c r="C16" s="2">
        <v>1840</v>
      </c>
      <c r="D16" s="2">
        <v>29260</v>
      </c>
      <c r="E16" s="6">
        <v>11200</v>
      </c>
    </row>
    <row r="17" spans="1:5" ht="19.5" customHeight="1">
      <c r="A17" s="26">
        <v>13</v>
      </c>
      <c r="B17" s="27" t="s">
        <v>80</v>
      </c>
      <c r="C17" s="2">
        <v>35</v>
      </c>
      <c r="D17" s="2"/>
      <c r="E17" s="6">
        <v>25</v>
      </c>
    </row>
    <row r="18" spans="1:5" ht="19.5" customHeight="1">
      <c r="A18" s="26">
        <v>14</v>
      </c>
      <c r="B18" s="27" t="s">
        <v>207</v>
      </c>
      <c r="C18" s="2"/>
      <c r="D18" s="2"/>
      <c r="E18" s="6"/>
    </row>
    <row r="19" spans="1:5" ht="19.5" customHeight="1" hidden="1">
      <c r="A19" s="26"/>
      <c r="B19" s="27"/>
      <c r="C19" s="2"/>
      <c r="D19" s="2"/>
      <c r="E19" s="6"/>
    </row>
    <row r="20" spans="1:5" ht="19.5" customHeight="1">
      <c r="A20" s="26"/>
      <c r="B20" s="27" t="s">
        <v>82</v>
      </c>
      <c r="C20" s="3">
        <f>SUM(C5:C19)</f>
        <v>24989</v>
      </c>
      <c r="D20" s="3">
        <f>SUM(D5:D19)</f>
        <v>413857</v>
      </c>
      <c r="E20" s="7">
        <f>SUM(E5:E19)</f>
        <v>24376.64</v>
      </c>
    </row>
  </sheetData>
  <mergeCells count="2">
    <mergeCell ref="A2:E2"/>
    <mergeCell ref="A1:E1"/>
  </mergeCells>
  <printOptions/>
  <pageMargins left="1.18" right="0.75" top="1" bottom="1" header="0.5" footer="0.5"/>
  <pageSetup horizontalDpi="600" verticalDpi="600" orientation="portrait" r:id="rId1"/>
  <headerFooter alignWithMargins="0">
    <oddFooter>&amp;C&amp;12 51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3">
      <selection activeCell="C24" sqref="C24"/>
    </sheetView>
  </sheetViews>
  <sheetFormatPr defaultColWidth="9.140625" defaultRowHeight="12.75"/>
  <cols>
    <col min="2" max="2" width="19.421875" style="0" customWidth="1"/>
    <col min="5" max="5" width="5.8515625" style="0" customWidth="1"/>
    <col min="7" max="7" width="10.140625" style="0" customWidth="1"/>
    <col min="8" max="8" width="10.00390625" style="0" customWidth="1"/>
  </cols>
  <sheetData>
    <row r="1" spans="1:8" ht="18">
      <c r="A1" s="200" t="s">
        <v>231</v>
      </c>
      <c r="B1" s="200"/>
      <c r="C1" s="200"/>
      <c r="D1" s="200"/>
      <c r="E1" s="200"/>
      <c r="F1" s="200"/>
      <c r="G1" s="200"/>
      <c r="H1" s="200"/>
    </row>
    <row r="2" spans="1:8" ht="29.25" customHeight="1">
      <c r="A2" s="212" t="s">
        <v>344</v>
      </c>
      <c r="B2" s="212"/>
      <c r="C2" s="212"/>
      <c r="D2" s="212"/>
      <c r="E2" s="212"/>
      <c r="F2" s="212"/>
      <c r="G2" s="212"/>
      <c r="H2" s="212"/>
    </row>
    <row r="3" ht="12.75">
      <c r="G3" t="s">
        <v>267</v>
      </c>
    </row>
    <row r="4" spans="1:8" s="4" customFormat="1" ht="38.25">
      <c r="A4" s="188" t="s">
        <v>284</v>
      </c>
      <c r="B4" s="188" t="s">
        <v>1</v>
      </c>
      <c r="C4" s="208" t="s">
        <v>112</v>
      </c>
      <c r="D4" s="208"/>
      <c r="E4" s="208" t="s">
        <v>345</v>
      </c>
      <c r="F4" s="208"/>
      <c r="G4" s="137" t="s">
        <v>114</v>
      </c>
      <c r="H4" s="208" t="s">
        <v>113</v>
      </c>
    </row>
    <row r="5" spans="1:8" s="4" customFormat="1" ht="12.75">
      <c r="A5" s="188"/>
      <c r="B5" s="188"/>
      <c r="C5" s="137" t="s">
        <v>32</v>
      </c>
      <c r="D5" s="28" t="s">
        <v>28</v>
      </c>
      <c r="E5" s="28" t="s">
        <v>32</v>
      </c>
      <c r="F5" s="28" t="s">
        <v>28</v>
      </c>
      <c r="G5" s="28" t="s">
        <v>28</v>
      </c>
      <c r="H5" s="208"/>
    </row>
    <row r="6" spans="1:8" ht="24.75" customHeight="1">
      <c r="A6" s="26">
        <v>1</v>
      </c>
      <c r="B6" s="27" t="s">
        <v>200</v>
      </c>
      <c r="C6" s="39">
        <v>5052.083333333334</v>
      </c>
      <c r="D6" s="6">
        <v>606.25</v>
      </c>
      <c r="E6" s="2">
        <v>4365</v>
      </c>
      <c r="F6" s="6">
        <v>1091.25</v>
      </c>
      <c r="G6" s="6">
        <v>727.5</v>
      </c>
      <c r="H6" s="6">
        <f>G6+F6+D6</f>
        <v>2425</v>
      </c>
    </row>
    <row r="7" spans="1:8" ht="24.75" customHeight="1">
      <c r="A7" s="26">
        <v>2</v>
      </c>
      <c r="B7" s="27" t="s">
        <v>69</v>
      </c>
      <c r="C7" s="39">
        <v>3375</v>
      </c>
      <c r="D7" s="6">
        <v>405</v>
      </c>
      <c r="E7" s="2">
        <v>2916</v>
      </c>
      <c r="F7" s="6">
        <v>729</v>
      </c>
      <c r="G7" s="6">
        <v>486</v>
      </c>
      <c r="H7" s="6">
        <f aca="true" t="shared" si="0" ref="H7:H19">G7+F7+D7</f>
        <v>1620</v>
      </c>
    </row>
    <row r="8" spans="1:8" ht="24.75" customHeight="1">
      <c r="A8" s="26">
        <v>3</v>
      </c>
      <c r="B8" s="27" t="s">
        <v>70</v>
      </c>
      <c r="C8" s="39">
        <v>8208.333333333334</v>
      </c>
      <c r="D8" s="6">
        <v>985</v>
      </c>
      <c r="E8" s="2">
        <v>7092</v>
      </c>
      <c r="F8" s="6">
        <v>1773</v>
      </c>
      <c r="G8" s="6">
        <v>1182</v>
      </c>
      <c r="H8" s="6">
        <f t="shared" si="0"/>
        <v>3940</v>
      </c>
    </row>
    <row r="9" spans="1:8" ht="24.75" customHeight="1">
      <c r="A9" s="26">
        <v>4</v>
      </c>
      <c r="B9" s="27" t="s">
        <v>71</v>
      </c>
      <c r="C9" s="39">
        <v>4958.333333333334</v>
      </c>
      <c r="D9" s="6">
        <v>595</v>
      </c>
      <c r="E9" s="2">
        <v>4284</v>
      </c>
      <c r="F9" s="6">
        <v>1071</v>
      </c>
      <c r="G9" s="6">
        <v>714</v>
      </c>
      <c r="H9" s="6">
        <f t="shared" si="0"/>
        <v>2380</v>
      </c>
    </row>
    <row r="10" spans="1:8" ht="24.75" customHeight="1">
      <c r="A10" s="26">
        <v>5</v>
      </c>
      <c r="B10" s="27" t="s">
        <v>72</v>
      </c>
      <c r="C10" s="39">
        <v>4350</v>
      </c>
      <c r="D10" s="6">
        <v>522</v>
      </c>
      <c r="E10" s="2">
        <v>3758.4</v>
      </c>
      <c r="F10" s="6">
        <v>939.6</v>
      </c>
      <c r="G10" s="6">
        <v>626.4</v>
      </c>
      <c r="H10" s="6">
        <f t="shared" si="0"/>
        <v>2088</v>
      </c>
    </row>
    <row r="11" spans="1:8" ht="24.75" customHeight="1">
      <c r="A11" s="26">
        <v>6</v>
      </c>
      <c r="B11" s="27" t="s">
        <v>73</v>
      </c>
      <c r="C11" s="39">
        <v>3354.166666666667</v>
      </c>
      <c r="D11" s="6">
        <v>402.5</v>
      </c>
      <c r="E11" s="2">
        <v>2898</v>
      </c>
      <c r="F11" s="6">
        <v>724.5</v>
      </c>
      <c r="G11" s="6">
        <v>483</v>
      </c>
      <c r="H11" s="6">
        <f t="shared" si="0"/>
        <v>1610</v>
      </c>
    </row>
    <row r="12" spans="1:8" ht="24.75" customHeight="1">
      <c r="A12" s="26">
        <v>7</v>
      </c>
      <c r="B12" s="27" t="s">
        <v>74</v>
      </c>
      <c r="C12" s="39">
        <v>1270.833333333333</v>
      </c>
      <c r="D12" s="6">
        <v>152.5</v>
      </c>
      <c r="E12" s="2">
        <v>1098</v>
      </c>
      <c r="F12" s="6">
        <v>274.5</v>
      </c>
      <c r="G12" s="6">
        <v>183</v>
      </c>
      <c r="H12" s="6">
        <f t="shared" si="0"/>
        <v>610</v>
      </c>
    </row>
    <row r="13" spans="1:8" ht="24.75" customHeight="1">
      <c r="A13" s="26">
        <v>8</v>
      </c>
      <c r="B13" s="27" t="s">
        <v>75</v>
      </c>
      <c r="C13" s="39">
        <v>5187.5</v>
      </c>
      <c r="D13" s="6">
        <v>622.5</v>
      </c>
      <c r="E13" s="2">
        <v>4482</v>
      </c>
      <c r="F13" s="6">
        <v>1120.5</v>
      </c>
      <c r="G13" s="6">
        <v>747</v>
      </c>
      <c r="H13" s="6">
        <f t="shared" si="0"/>
        <v>2490</v>
      </c>
    </row>
    <row r="14" spans="1:8" ht="24.75" customHeight="1">
      <c r="A14" s="26">
        <v>9</v>
      </c>
      <c r="B14" s="27" t="s">
        <v>76</v>
      </c>
      <c r="C14" s="39">
        <v>9214.583333333334</v>
      </c>
      <c r="D14" s="6">
        <v>1105.75</v>
      </c>
      <c r="E14" s="2">
        <v>7961.4</v>
      </c>
      <c r="F14" s="6">
        <v>1990.35</v>
      </c>
      <c r="G14" s="6">
        <v>1326.9</v>
      </c>
      <c r="H14" s="6">
        <f t="shared" si="0"/>
        <v>4423</v>
      </c>
    </row>
    <row r="15" spans="1:8" ht="24.75" customHeight="1">
      <c r="A15" s="26">
        <v>10</v>
      </c>
      <c r="B15" s="27" t="s">
        <v>77</v>
      </c>
      <c r="C15" s="39">
        <v>1666.6666666666667</v>
      </c>
      <c r="D15" s="6">
        <v>200</v>
      </c>
      <c r="E15" s="2">
        <v>1440</v>
      </c>
      <c r="F15" s="6">
        <v>360</v>
      </c>
      <c r="G15" s="6">
        <v>240</v>
      </c>
      <c r="H15" s="6">
        <f t="shared" si="0"/>
        <v>800</v>
      </c>
    </row>
    <row r="16" spans="1:8" ht="24.75" customHeight="1">
      <c r="A16" s="26">
        <v>11</v>
      </c>
      <c r="B16" s="27" t="s">
        <v>78</v>
      </c>
      <c r="C16" s="39">
        <v>3666.666666666667</v>
      </c>
      <c r="D16" s="6">
        <v>440</v>
      </c>
      <c r="E16" s="2">
        <v>3168</v>
      </c>
      <c r="F16" s="6">
        <v>792</v>
      </c>
      <c r="G16" s="6">
        <v>528</v>
      </c>
      <c r="H16" s="6">
        <f t="shared" si="0"/>
        <v>1760</v>
      </c>
    </row>
    <row r="17" spans="1:8" ht="24.75" customHeight="1">
      <c r="A17" s="26">
        <v>12</v>
      </c>
      <c r="B17" s="27" t="s">
        <v>79</v>
      </c>
      <c r="C17" s="39">
        <v>8937.5</v>
      </c>
      <c r="D17" s="6">
        <v>1072.5</v>
      </c>
      <c r="E17" s="2">
        <v>7722</v>
      </c>
      <c r="F17" s="6">
        <v>1930.5</v>
      </c>
      <c r="G17" s="6">
        <v>1287</v>
      </c>
      <c r="H17" s="6">
        <f t="shared" si="0"/>
        <v>4290</v>
      </c>
    </row>
    <row r="18" spans="1:8" ht="24.75" customHeight="1">
      <c r="A18" s="26">
        <v>13</v>
      </c>
      <c r="B18" s="27" t="s">
        <v>80</v>
      </c>
      <c r="C18" s="39">
        <v>1083.3333333333335</v>
      </c>
      <c r="D18" s="6">
        <v>130</v>
      </c>
      <c r="E18" s="2">
        <v>936</v>
      </c>
      <c r="F18" s="6">
        <v>234</v>
      </c>
      <c r="G18" s="6">
        <v>156</v>
      </c>
      <c r="H18" s="6">
        <f t="shared" si="0"/>
        <v>520</v>
      </c>
    </row>
    <row r="19" spans="1:8" ht="24.75" customHeight="1">
      <c r="A19" s="26">
        <v>14</v>
      </c>
      <c r="B19" s="27" t="s">
        <v>207</v>
      </c>
      <c r="C19" s="39">
        <v>1541.6666666666667</v>
      </c>
      <c r="D19" s="6">
        <v>185</v>
      </c>
      <c r="E19" s="2">
        <v>1332</v>
      </c>
      <c r="F19" s="6">
        <v>333</v>
      </c>
      <c r="G19" s="6">
        <v>222</v>
      </c>
      <c r="H19" s="6">
        <f t="shared" si="0"/>
        <v>740</v>
      </c>
    </row>
    <row r="20" spans="1:8" ht="24.75" customHeight="1">
      <c r="A20" s="26"/>
      <c r="B20" s="27"/>
      <c r="C20" s="39"/>
      <c r="D20" s="6"/>
      <c r="E20" s="2"/>
      <c r="F20" s="6"/>
      <c r="G20" s="6"/>
      <c r="H20" s="6"/>
    </row>
    <row r="21" spans="1:8" ht="24.75" customHeight="1">
      <c r="A21" s="26"/>
      <c r="B21" s="27" t="s">
        <v>82</v>
      </c>
      <c r="C21" s="39">
        <f aca="true" t="shared" si="1" ref="C21:H21">SUM(C6:C20)</f>
        <v>61866.666666666664</v>
      </c>
      <c r="D21" s="6">
        <f t="shared" si="1"/>
        <v>7424</v>
      </c>
      <c r="E21" s="2">
        <f t="shared" si="1"/>
        <v>53452.8</v>
      </c>
      <c r="F21" s="6">
        <f t="shared" si="1"/>
        <v>13363.2</v>
      </c>
      <c r="G21" s="6">
        <f t="shared" si="1"/>
        <v>8908.8</v>
      </c>
      <c r="H21" s="6">
        <f t="shared" si="1"/>
        <v>29696</v>
      </c>
    </row>
    <row r="24" ht="12.75">
      <c r="C24" s="182"/>
    </row>
  </sheetData>
  <mergeCells count="7">
    <mergeCell ref="A1:H1"/>
    <mergeCell ref="A4:A5"/>
    <mergeCell ref="A2:H2"/>
    <mergeCell ref="H4:H5"/>
    <mergeCell ref="E4:F4"/>
    <mergeCell ref="C4:D4"/>
    <mergeCell ref="B4:B5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&amp;C&amp;12 52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6" sqref="A6:IV21"/>
    </sheetView>
  </sheetViews>
  <sheetFormatPr defaultColWidth="9.140625" defaultRowHeight="12.75"/>
  <cols>
    <col min="2" max="2" width="19.421875" style="0" customWidth="1"/>
    <col min="4" max="4" width="9.8515625" style="0" customWidth="1"/>
    <col min="5" max="5" width="10.00390625" style="0" customWidth="1"/>
    <col min="6" max="6" width="28.7109375" style="0" customWidth="1"/>
  </cols>
  <sheetData>
    <row r="1" spans="1:6" ht="18">
      <c r="A1" s="200" t="s">
        <v>232</v>
      </c>
      <c r="B1" s="200"/>
      <c r="C1" s="200"/>
      <c r="D1" s="200"/>
      <c r="E1" s="200"/>
      <c r="F1" s="200"/>
    </row>
    <row r="2" spans="1:6" ht="25.5" customHeight="1">
      <c r="A2" s="213" t="s">
        <v>346</v>
      </c>
      <c r="B2" s="213"/>
      <c r="C2" s="213"/>
      <c r="D2" s="213"/>
      <c r="E2" s="213"/>
      <c r="F2" s="213"/>
    </row>
    <row r="3" ht="12.75">
      <c r="F3" s="150" t="s">
        <v>31</v>
      </c>
    </row>
    <row r="4" spans="1:6" ht="16.5" customHeight="1">
      <c r="A4" s="214" t="s">
        <v>284</v>
      </c>
      <c r="B4" s="215" t="s">
        <v>1</v>
      </c>
      <c r="C4" s="214" t="s">
        <v>124</v>
      </c>
      <c r="D4" s="214"/>
      <c r="E4" s="214"/>
      <c r="F4" s="208" t="s">
        <v>222</v>
      </c>
    </row>
    <row r="5" spans="1:6" ht="25.5">
      <c r="A5" s="214"/>
      <c r="B5" s="215"/>
      <c r="C5" s="137" t="s">
        <v>83</v>
      </c>
      <c r="D5" s="137" t="s">
        <v>84</v>
      </c>
      <c r="E5" s="137" t="s">
        <v>85</v>
      </c>
      <c r="F5" s="208"/>
    </row>
    <row r="6" spans="1:6" ht="23.25" customHeight="1">
      <c r="A6" s="26">
        <v>1</v>
      </c>
      <c r="B6" s="27" t="s">
        <v>200</v>
      </c>
      <c r="C6" s="2">
        <v>12</v>
      </c>
      <c r="D6" s="2">
        <v>54</v>
      </c>
      <c r="E6" s="6">
        <v>198</v>
      </c>
      <c r="F6" s="2">
        <v>39.15</v>
      </c>
    </row>
    <row r="7" spans="1:6" ht="23.25" customHeight="1">
      <c r="A7" s="26">
        <v>2</v>
      </c>
      <c r="B7" s="27" t="s">
        <v>69</v>
      </c>
      <c r="C7" s="2">
        <v>20</v>
      </c>
      <c r="D7" s="2">
        <v>60</v>
      </c>
      <c r="E7" s="6">
        <v>190</v>
      </c>
      <c r="F7" s="2">
        <v>23</v>
      </c>
    </row>
    <row r="8" spans="1:6" ht="23.25" customHeight="1">
      <c r="A8" s="26">
        <v>3</v>
      </c>
      <c r="B8" s="27" t="s">
        <v>70</v>
      </c>
      <c r="C8" s="2">
        <v>2</v>
      </c>
      <c r="D8" s="2"/>
      <c r="E8" s="6">
        <v>114</v>
      </c>
      <c r="F8" s="2">
        <v>19</v>
      </c>
    </row>
    <row r="9" spans="1:6" ht="23.25" customHeight="1">
      <c r="A9" s="26">
        <v>4</v>
      </c>
      <c r="B9" s="27" t="s">
        <v>71</v>
      </c>
      <c r="C9" s="2"/>
      <c r="D9" s="2"/>
      <c r="E9" s="6"/>
      <c r="F9" s="2">
        <v>9.25</v>
      </c>
    </row>
    <row r="10" spans="1:6" ht="23.25" customHeight="1">
      <c r="A10" s="26">
        <v>5</v>
      </c>
      <c r="B10" s="27" t="s">
        <v>72</v>
      </c>
      <c r="C10" s="2"/>
      <c r="D10" s="2"/>
      <c r="E10" s="6"/>
      <c r="F10" s="2">
        <v>17.9</v>
      </c>
    </row>
    <row r="11" spans="1:6" ht="23.25" customHeight="1">
      <c r="A11" s="26">
        <v>6</v>
      </c>
      <c r="B11" s="27" t="s">
        <v>73</v>
      </c>
      <c r="C11" s="2"/>
      <c r="D11" s="2"/>
      <c r="E11" s="6"/>
      <c r="F11" s="2"/>
    </row>
    <row r="12" spans="1:6" ht="23.25" customHeight="1">
      <c r="A12" s="26">
        <v>7</v>
      </c>
      <c r="B12" s="27" t="s">
        <v>74</v>
      </c>
      <c r="C12" s="2"/>
      <c r="D12" s="2"/>
      <c r="E12" s="6"/>
      <c r="F12" s="2">
        <v>1.05</v>
      </c>
    </row>
    <row r="13" spans="1:6" ht="23.25" customHeight="1">
      <c r="A13" s="26">
        <v>8</v>
      </c>
      <c r="B13" s="27" t="s">
        <v>75</v>
      </c>
      <c r="C13" s="2">
        <v>1</v>
      </c>
      <c r="D13" s="2"/>
      <c r="E13" s="6">
        <v>60</v>
      </c>
      <c r="F13" s="2">
        <v>5</v>
      </c>
    </row>
    <row r="14" spans="1:6" ht="23.25" customHeight="1">
      <c r="A14" s="26">
        <v>9</v>
      </c>
      <c r="B14" s="27" t="s">
        <v>76</v>
      </c>
      <c r="C14" s="2">
        <v>3</v>
      </c>
      <c r="D14" s="2">
        <v>25</v>
      </c>
      <c r="E14" s="6">
        <v>367.5</v>
      </c>
      <c r="F14" s="2">
        <v>32.65</v>
      </c>
    </row>
    <row r="15" spans="1:6" ht="23.25" customHeight="1">
      <c r="A15" s="26">
        <v>10</v>
      </c>
      <c r="B15" s="27" t="s">
        <v>77</v>
      </c>
      <c r="C15" s="2"/>
      <c r="D15" s="2"/>
      <c r="E15" s="6"/>
      <c r="F15" s="2">
        <v>4.1</v>
      </c>
    </row>
    <row r="16" spans="1:6" ht="23.25" customHeight="1">
      <c r="A16" s="26">
        <v>11</v>
      </c>
      <c r="B16" s="27" t="s">
        <v>78</v>
      </c>
      <c r="C16" s="2">
        <v>20</v>
      </c>
      <c r="D16" s="2">
        <v>134</v>
      </c>
      <c r="E16" s="6">
        <v>1200</v>
      </c>
      <c r="F16" s="2">
        <v>52.5</v>
      </c>
    </row>
    <row r="17" spans="1:6" ht="23.25" customHeight="1">
      <c r="A17" s="26">
        <v>12</v>
      </c>
      <c r="B17" s="27" t="s">
        <v>79</v>
      </c>
      <c r="C17" s="2">
        <v>19</v>
      </c>
      <c r="D17" s="2">
        <v>54</v>
      </c>
      <c r="E17" s="6">
        <v>512.6</v>
      </c>
      <c r="F17" s="2">
        <v>21.7</v>
      </c>
    </row>
    <row r="18" spans="1:6" ht="23.25" customHeight="1">
      <c r="A18" s="26">
        <v>13</v>
      </c>
      <c r="B18" s="27" t="s">
        <v>80</v>
      </c>
      <c r="C18" s="2"/>
      <c r="D18" s="2"/>
      <c r="E18" s="6"/>
      <c r="F18" s="2"/>
    </row>
    <row r="19" spans="1:6" ht="23.25" customHeight="1">
      <c r="A19" s="26">
        <v>14</v>
      </c>
      <c r="B19" s="27" t="s">
        <v>207</v>
      </c>
      <c r="C19" s="2"/>
      <c r="D19" s="2"/>
      <c r="E19" s="6"/>
      <c r="F19" s="2">
        <v>12.74</v>
      </c>
    </row>
    <row r="20" spans="1:6" ht="23.25" customHeight="1">
      <c r="A20" s="26">
        <v>16</v>
      </c>
      <c r="B20" s="27" t="s">
        <v>81</v>
      </c>
      <c r="C20" s="2"/>
      <c r="D20" s="2"/>
      <c r="E20" s="6"/>
      <c r="F20" s="2"/>
    </row>
    <row r="21" spans="1:6" ht="23.25" customHeight="1">
      <c r="A21" s="26"/>
      <c r="B21" s="27" t="s">
        <v>82</v>
      </c>
      <c r="C21" s="3">
        <f>SUM(C6:C20)</f>
        <v>77</v>
      </c>
      <c r="D21" s="3">
        <f>SUM(D6:D20)</f>
        <v>327</v>
      </c>
      <c r="E21" s="7">
        <f>SUM(E6:E20)</f>
        <v>2642.1</v>
      </c>
      <c r="F21" s="7">
        <f>SUM(F6:F20)</f>
        <v>238.04</v>
      </c>
    </row>
  </sheetData>
  <mergeCells count="6">
    <mergeCell ref="A2:F2"/>
    <mergeCell ref="A1:F1"/>
    <mergeCell ref="F4:F5"/>
    <mergeCell ref="C4:E4"/>
    <mergeCell ref="B4:B5"/>
    <mergeCell ref="A4:A5"/>
  </mergeCells>
  <printOptions/>
  <pageMargins left="0.75" right="0.75" top="1" bottom="1" header="0.5" footer="0.5"/>
  <pageSetup horizontalDpi="120" verticalDpi="120" orientation="portrait" paperSize="9" r:id="rId1"/>
  <headerFooter alignWithMargins="0">
    <oddFooter>&amp;C&amp;12 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KSNDMC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Prasad</dc:creator>
  <cp:keywords/>
  <dc:description/>
  <cp:lastModifiedBy>Prasad</cp:lastModifiedBy>
  <cp:lastPrinted>2009-10-16T08:28:19Z</cp:lastPrinted>
  <dcterms:created xsi:type="dcterms:W3CDTF">2009-10-08T09:47:09Z</dcterms:created>
  <dcterms:modified xsi:type="dcterms:W3CDTF">2009-10-24T10:51:10Z</dcterms:modified>
  <cp:category/>
  <cp:version/>
  <cp:contentType/>
  <cp:contentStatus/>
</cp:coreProperties>
</file>