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Bangalore urban" sheetId="1" r:id="rId1"/>
  </sheets>
  <definedNames/>
  <calcPr fullCalcOnLoad="1"/>
</workbook>
</file>

<file path=xl/sharedStrings.xml><?xml version="1.0" encoding="utf-8"?>
<sst xmlns="http://schemas.openxmlformats.org/spreadsheetml/2006/main" count="61" uniqueCount="49">
  <si>
    <t>Runoff coefficient</t>
  </si>
  <si>
    <t>Filter efficiency</t>
  </si>
  <si>
    <t xml:space="preserve">Month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</si>
  <si>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</si>
  <si>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</si>
  <si>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</si>
  <si>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</si>
  <si>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</si>
  <si>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</si>
  <si>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</si>
  <si>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</si>
  <si>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</si>
  <si>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</si>
  <si>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</si>
  <si>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</si>
  <si>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Rainfall (mm)</t>
  </si>
  <si>
    <t>Total</t>
  </si>
  <si>
    <t>SUPPLY ESTIMATION</t>
  </si>
  <si>
    <t>Effective catchment</t>
  </si>
  <si>
    <t>Catchment Area (m2)</t>
  </si>
  <si>
    <t>Catchment 1</t>
  </si>
  <si>
    <t>Catchment 2</t>
  </si>
  <si>
    <t>Catchment 3</t>
  </si>
  <si>
    <t>Catchment 4</t>
  </si>
  <si>
    <t>Total effective catchment</t>
  </si>
  <si>
    <t>Total Annual rainfall (mm)</t>
  </si>
  <si>
    <t>Rainwater harvestable annually (l)</t>
  </si>
  <si>
    <t>DEMAND ESTIMATION</t>
  </si>
  <si>
    <t>Monthly water demand</t>
  </si>
  <si>
    <t>Annual water demand</t>
  </si>
  <si>
    <t>Rainwater stored for future use</t>
  </si>
  <si>
    <t>Rainwater harvested</t>
  </si>
  <si>
    <t>volume stored (l)</t>
  </si>
  <si>
    <t>A = monthly water yield (l)</t>
  </si>
  <si>
    <t>B = cum. water yield (l)</t>
  </si>
  <si>
    <t>D = cum water demand (l)</t>
  </si>
  <si>
    <t>C = monthly water demand (l)</t>
  </si>
  <si>
    <t>Overflow</t>
  </si>
  <si>
    <t>Tank capacity</t>
  </si>
  <si>
    <t>Tank Capacity (l)</t>
  </si>
  <si>
    <t>Daily requirement for flushing</t>
  </si>
  <si>
    <t>Daily requirement for gardening, washing floors etc.</t>
  </si>
  <si>
    <t>type of roof</t>
  </si>
  <si>
    <t>Flat</t>
  </si>
  <si>
    <t>Month</t>
  </si>
  <si>
    <t>no of rainy days</t>
  </si>
  <si>
    <t>No of working days</t>
  </si>
  <si>
    <t>peak rainfall rate (mm/hr)</t>
  </si>
  <si>
    <t>water harvested / hr (l)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</si>
</sst>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;[Red]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7" xfId="0" applyFont="1" applyBorder="1" applyAlignment="1">
      <alignment/>
    </xf>
    <xf numFmtId="0" fontId="0" fillId="2" borderId="9" xfId="0" applyFill="1" applyBorder="1" applyAlignment="1">
      <alignment vertical="top" wrapText="1"/>
    </xf>
    <xf numFmtId="0" fontId="0" fillId="2" borderId="11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2" borderId="0" xfId="0" applyFill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Border="1" applyAlignment="1">
      <alignment/>
    </xf>
    <xf numFmtId="0" fontId="0" fillId="2" borderId="2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7"/>
          <c:w val="0.97725"/>
          <c:h val="0.9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'Bangalore urban'!$I$27</c:f>
              <c:strCache>
                <c:ptCount val="1"/>
                <c:pt idx="0">
                  <c:v>Rainwater harvested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'Bangalore urban'!$A$28:$A$39</c:f>
              <c:strCache/>
            </c:strRef>
          </c:cat>
          <c:val>
            <c:numRef>
              <c:f>'Bangalore urban'!$I$28:$I$39</c:f>
              <c:numCache>
                <c:ptCount val="12"/>
                <c:pt idx="0">
                  <c:v>37120</c:v>
                </c:pt>
                <c:pt idx="1">
                  <c:v>22080</c:v>
                </c:pt>
                <c:pt idx="2">
                  <c:v>31680</c:v>
                </c:pt>
                <c:pt idx="3">
                  <c:v>39360</c:v>
                </c:pt>
                <c:pt idx="4">
                  <c:v>47680</c:v>
                </c:pt>
                <c:pt idx="5">
                  <c:v>53760</c:v>
                </c:pt>
                <c:pt idx="6">
                  <c:v>20480</c:v>
                </c:pt>
                <c:pt idx="7">
                  <c:v>15040</c:v>
                </c:pt>
                <c:pt idx="8">
                  <c:v>1600</c:v>
                </c:pt>
                <c:pt idx="9">
                  <c:v>2560</c:v>
                </c:pt>
                <c:pt idx="10">
                  <c:v>2560</c:v>
                </c:pt>
                <c:pt idx="11">
                  <c:v>13440</c:v>
                </c:pt>
              </c:numCache>
            </c:numRef>
          </c:val>
        </c:ser>
        <c:ser>
          <c:idx val="1"/>
          <c:order val="1"/>
          <c:tx>
            <c:strRef>
              <c:f>'Bangalore urban'!$J$27</c:f>
              <c:strCache>
                <c:ptCount val="1"/>
                <c:pt idx="0">
                  <c:v>Overflow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'Bangalore urban'!$A$28:$A$39</c:f>
              <c:strCache/>
            </c:strRef>
          </c:cat>
          <c:val>
            <c:numRef>
              <c:f>'Bangalore urban'!$J$28:$J$39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3288139"/>
        <c:axId val="9831204"/>
      </c:barChart>
      <c:lineChart>
        <c:grouping val="standard"/>
        <c:varyColors val="0"/>
        <c:ser>
          <c:idx val="2"/>
          <c:order val="2"/>
          <c:tx>
            <c:strRef>
              <c:f>'Bangalore urban'!$K$27</c:f>
              <c:strCache>
                <c:ptCount val="1"/>
                <c:pt idx="0">
                  <c:v>Tank capacity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'Bangalore urban'!$A$28:$A$39</c:f>
              <c:strCache/>
            </c:strRef>
          </c:cat>
          <c:val>
            <c:numRef>
              <c:f>'Bangalore urban'!$K$28:$K$39</c:f>
              <c:numCache>
                <c:ptCount val="12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</c:numCache>
            </c:numRef>
          </c:val>
          <c:smooth val="0"/>
        </c:ser>
        <c:axId val="53288139"/>
        <c:axId val="9831204"/>
      </c:lineChart>
      <c:catAx>
        <c:axId val="53288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31204"/>
        <c:crosses val="autoZero"/>
        <c:auto val="1"/>
        <c:lblOffset val="100"/>
        <c:noMultiLvlLbl val="0"/>
      </c:catAx>
      <c:valAx>
        <c:axId val="98312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2881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95"/>
          <c:y val="0"/>
          <c:w val="0.727"/>
          <c:h val="0.05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600075</xdr:colOff>
      <xdr:row>25</xdr:row>
      <xdr:rowOff>161925</xdr:rowOff>
    </xdr:from>
    <xdr:to>
      <xdr:col>21</xdr:col>
      <xdr:colOff>0</xdr:colOff>
      <xdr:row>39</xdr:row>
      <xdr:rowOff>0</xdr:rowOff>
    </xdr:to>
    <xdr:graphicFrame>
      <xdr:nvGraphicFramePr>
        <xdr:cNvPr id="1" name="Chart 3"/>
        <xdr:cNvGraphicFramePr/>
      </xdr:nvGraphicFramePr>
      <xdr:xfrm>
        <a:off x="10477500" y="4305300"/>
        <a:ext cx="54959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1"/>
  <sheetViews>
    <sheetView tabSelected="1" workbookViewId="0" topLeftCell="A11">
      <selection activeCell="I29" sqref="I29"/>
    </sheetView>
  </sheetViews>
  <sheetFormatPr defaultColWidth="9.140625" defaultRowHeight="12.75"/>
  <cols>
    <col min="1" max="1" width="21.421875" style="0" customWidth="1"/>
    <col min="2" max="2" width="12.140625" style="0" customWidth="1"/>
    <col min="3" max="3" width="11.7109375" style="0" customWidth="1"/>
    <col min="4" max="4" width="12.00390625" style="0" customWidth="1"/>
    <col min="5" max="5" width="12.421875" style="0" customWidth="1"/>
    <col min="6" max="6" width="11.140625" style="0" customWidth="1"/>
    <col min="7" max="7" width="10.8515625" style="0" customWidth="1"/>
    <col min="8" max="8" width="18.8515625" style="0" customWidth="1"/>
    <col min="9" max="9" width="15.7109375" style="0" customWidth="1"/>
    <col min="10" max="10" width="12.7109375" style="0" customWidth="1"/>
  </cols>
  <sheetData>
    <row r="2" ht="13.5" thickBot="1"/>
    <row r="3" spans="1:5" ht="12.75">
      <c r="A3" s="20" t="s">
        <v>17</v>
      </c>
      <c r="B3" s="1"/>
      <c r="C3" s="1"/>
      <c r="D3" s="1"/>
      <c r="E3" s="2"/>
    </row>
    <row r="4" spans="1:7" ht="13.5" thickBot="1">
      <c r="A4" s="6"/>
      <c r="B4" s="7" t="s">
        <v>20</v>
      </c>
      <c r="C4" s="7" t="s">
        <v>21</v>
      </c>
      <c r="D4" s="7" t="s">
        <v>22</v>
      </c>
      <c r="E4" s="8" t="s">
        <v>23</v>
      </c>
      <c r="G4" t="s">
        <v>42</v>
      </c>
    </row>
    <row r="5" spans="1:9" ht="13.5" customHeight="1">
      <c r="A5" s="6" t="s">
        <v>19</v>
      </c>
      <c r="B5" s="27">
        <v>500</v>
      </c>
      <c r="C5" s="16"/>
      <c r="D5" s="16"/>
      <c r="E5" s="16"/>
      <c r="F5" s="14"/>
      <c r="G5" s="35" t="s">
        <v>43</v>
      </c>
      <c r="H5" s="14"/>
      <c r="I5" s="13"/>
    </row>
    <row r="6" spans="1:8" ht="12.75">
      <c r="A6" s="6" t="s">
        <v>0</v>
      </c>
      <c r="B6" s="36">
        <f>IF(G5="Flat",0.8,0.9)</f>
        <v>0.8</v>
      </c>
      <c r="C6" s="17"/>
      <c r="D6" s="17"/>
      <c r="E6" s="17"/>
      <c r="F6" s="14"/>
      <c r="G6" s="14"/>
      <c r="H6" s="14"/>
    </row>
    <row r="7" spans="1:8" ht="13.5" thickBot="1">
      <c r="A7" s="21" t="s">
        <v>1</v>
      </c>
      <c r="B7" s="28">
        <v>0.8</v>
      </c>
      <c r="C7" s="18"/>
      <c r="D7" s="19"/>
      <c r="E7" s="18"/>
      <c r="F7" s="14"/>
      <c r="G7" s="14"/>
      <c r="H7" s="14"/>
    </row>
    <row r="8" spans="1:9" ht="12.75">
      <c r="A8" s="6"/>
      <c r="B8" s="7"/>
      <c r="C8" s="7"/>
      <c r="D8" s="7"/>
      <c r="E8" s="8"/>
      <c r="G8" s="20" t="s">
        <v>44</v>
      </c>
      <c r="H8" s="33" t="s">
        <v>46</v>
      </c>
      <c r="I8" s="34" t="s">
        <v>45</v>
      </c>
    </row>
    <row r="9" spans="1:9" ht="12.75">
      <c r="A9" s="6" t="s">
        <v>18</v>
      </c>
      <c r="B9" s="7">
        <f>B5*B6*B7</f>
        <v>320</v>
      </c>
      <c r="C9" s="7">
        <f>C5*C6*C7</f>
        <v>0</v>
      </c>
      <c r="D9" s="7">
        <f>D5*D6*D7</f>
        <v>0</v>
      </c>
      <c r="E9" s="8">
        <f>E5*E6*E7</f>
        <v>0</v>
      </c>
      <c r="F9" s="15"/>
      <c r="G9" s="6" t="s">
        <v>7</v>
      </c>
      <c r="H9" s="7">
        <v>0</v>
      </c>
      <c r="I9" s="8">
        <v>7</v>
      </c>
    </row>
    <row r="10" spans="1:9" ht="12.75">
      <c r="A10" s="6"/>
      <c r="B10" s="7"/>
      <c r="C10" s="7"/>
      <c r="D10" s="7"/>
      <c r="E10" s="8"/>
      <c r="G10" s="6" t="s">
        <v>8</v>
      </c>
      <c r="H10" s="7">
        <v>22</v>
      </c>
      <c r="I10" s="8">
        <v>6</v>
      </c>
    </row>
    <row r="11" spans="1:9" ht="12.75">
      <c r="A11" s="39" t="s">
        <v>24</v>
      </c>
      <c r="B11" s="38"/>
      <c r="C11" s="38"/>
      <c r="D11" s="38"/>
      <c r="E11" s="22">
        <f>B9+C9+D9+E9</f>
        <v>320</v>
      </c>
      <c r="G11" s="6" t="s">
        <v>9</v>
      </c>
      <c r="H11" s="7">
        <v>22</v>
      </c>
      <c r="I11" s="8">
        <v>7</v>
      </c>
    </row>
    <row r="12" spans="1:9" ht="12.75">
      <c r="A12" s="40" t="s">
        <v>25</v>
      </c>
      <c r="B12" s="38"/>
      <c r="C12" s="38"/>
      <c r="D12" s="38"/>
      <c r="E12" s="26">
        <f>B41</f>
        <v>898</v>
      </c>
      <c r="G12" s="6" t="s">
        <v>10</v>
      </c>
      <c r="H12" s="7">
        <v>22</v>
      </c>
      <c r="I12" s="8">
        <v>10</v>
      </c>
    </row>
    <row r="13" spans="1:9" ht="12.75" customHeight="1">
      <c r="A13" s="39" t="s">
        <v>26</v>
      </c>
      <c r="B13" s="38"/>
      <c r="C13" s="38"/>
      <c r="D13" s="38"/>
      <c r="E13" s="22">
        <f>E12*E11</f>
        <v>287360</v>
      </c>
      <c r="G13" s="6" t="s">
        <v>11</v>
      </c>
      <c r="H13" s="7">
        <v>22</v>
      </c>
      <c r="I13" s="8">
        <v>10</v>
      </c>
    </row>
    <row r="14" spans="1:9" ht="13.5" thickBot="1">
      <c r="A14" s="3"/>
      <c r="B14" s="4"/>
      <c r="C14" s="4"/>
      <c r="D14" s="4"/>
      <c r="E14" s="5"/>
      <c r="G14" s="6" t="s">
        <v>12</v>
      </c>
      <c r="H14" s="7">
        <v>15</v>
      </c>
      <c r="I14" s="8">
        <v>10</v>
      </c>
    </row>
    <row r="15" spans="7:9" ht="13.5" thickBot="1">
      <c r="G15" s="6" t="s">
        <v>13</v>
      </c>
      <c r="H15" s="7">
        <v>18</v>
      </c>
      <c r="I15" s="8">
        <v>3</v>
      </c>
    </row>
    <row r="16" spans="1:9" ht="12.75">
      <c r="A16" s="20" t="s">
        <v>27</v>
      </c>
      <c r="B16" s="1"/>
      <c r="C16" s="1"/>
      <c r="D16" s="1"/>
      <c r="E16" s="2"/>
      <c r="G16" s="6" t="s">
        <v>14</v>
      </c>
      <c r="H16" s="7">
        <v>18</v>
      </c>
      <c r="I16" s="8">
        <v>1</v>
      </c>
    </row>
    <row r="17" spans="1:9" ht="12.75">
      <c r="A17" s="37" t="s">
        <v>40</v>
      </c>
      <c r="B17" s="38"/>
      <c r="C17" s="38"/>
      <c r="D17" s="38"/>
      <c r="E17" s="29">
        <v>5000</v>
      </c>
      <c r="G17" s="6" t="s">
        <v>3</v>
      </c>
      <c r="H17" s="7">
        <v>22</v>
      </c>
      <c r="I17" s="8">
        <v>0</v>
      </c>
    </row>
    <row r="18" spans="1:9" ht="12.75">
      <c r="A18" s="6" t="s">
        <v>41</v>
      </c>
      <c r="B18" s="7"/>
      <c r="C18" s="7"/>
      <c r="D18" s="7"/>
      <c r="E18" s="29">
        <v>1500</v>
      </c>
      <c r="G18" s="6" t="s">
        <v>4</v>
      </c>
      <c r="H18" s="7">
        <v>22</v>
      </c>
      <c r="I18" s="8">
        <v>0</v>
      </c>
    </row>
    <row r="19" spans="1:9" ht="12.75">
      <c r="A19" s="37" t="s">
        <v>28</v>
      </c>
      <c r="B19" s="38"/>
      <c r="C19" s="38"/>
      <c r="D19" s="38"/>
      <c r="E19" s="8">
        <f>(E17*22)+(E18*30)</f>
        <v>155000</v>
      </c>
      <c r="G19" s="6" t="s">
        <v>5</v>
      </c>
      <c r="H19" s="7">
        <v>22</v>
      </c>
      <c r="I19" s="8">
        <v>0</v>
      </c>
    </row>
    <row r="20" spans="1:9" ht="13.5" thickBot="1">
      <c r="A20" s="37" t="s">
        <v>29</v>
      </c>
      <c r="B20" s="38"/>
      <c r="C20" s="38"/>
      <c r="D20" s="38"/>
      <c r="E20" s="8">
        <f>(E17*200)+(E18*300)</f>
        <v>1450000</v>
      </c>
      <c r="G20" s="3" t="s">
        <v>6</v>
      </c>
      <c r="H20" s="4">
        <v>0</v>
      </c>
      <c r="I20" s="5">
        <v>5</v>
      </c>
    </row>
    <row r="21" spans="1:5" ht="13.5" thickBot="1">
      <c r="A21" s="3"/>
      <c r="B21" s="4"/>
      <c r="C21" s="4"/>
      <c r="D21" s="4"/>
      <c r="E21" s="5"/>
    </row>
    <row r="22" spans="1:5" ht="13.5" thickBot="1">
      <c r="A22" s="7"/>
      <c r="B22" s="7"/>
      <c r="C22" s="7"/>
      <c r="D22" s="7"/>
      <c r="E22" s="7"/>
    </row>
    <row r="23" spans="1:8" ht="12.75">
      <c r="A23" s="41" t="s">
        <v>47</v>
      </c>
      <c r="B23" s="42">
        <v>25</v>
      </c>
      <c r="D23" s="7"/>
      <c r="F23" t="s">
        <v>39</v>
      </c>
      <c r="H23" s="31">
        <v>5000</v>
      </c>
    </row>
    <row r="24" spans="1:8" ht="13.5" thickBot="1">
      <c r="A24" s="3" t="s">
        <v>48</v>
      </c>
      <c r="B24" s="5">
        <f>E11*B23</f>
        <v>8000</v>
      </c>
      <c r="C24" s="7"/>
      <c r="D24" s="7"/>
      <c r="H24" s="32"/>
    </row>
    <row r="25" spans="1:8" ht="12.75">
      <c r="A25" s="7"/>
      <c r="B25" s="7"/>
      <c r="C25" s="7"/>
      <c r="D25" s="7"/>
      <c r="H25" s="32"/>
    </row>
    <row r="26" spans="2:4" ht="13.5" thickBot="1">
      <c r="B26" s="7"/>
      <c r="C26" s="7"/>
      <c r="D26" s="7"/>
    </row>
    <row r="27" spans="1:11" ht="54.75" customHeight="1">
      <c r="A27" s="9" t="s">
        <v>2</v>
      </c>
      <c r="B27" s="10" t="s">
        <v>15</v>
      </c>
      <c r="C27" s="11" t="s">
        <v>33</v>
      </c>
      <c r="D27" s="11" t="s">
        <v>34</v>
      </c>
      <c r="E27" s="11" t="s">
        <v>36</v>
      </c>
      <c r="F27" s="11" t="s">
        <v>35</v>
      </c>
      <c r="G27" s="12" t="s">
        <v>32</v>
      </c>
      <c r="H27" s="24" t="s">
        <v>30</v>
      </c>
      <c r="I27" s="25" t="s">
        <v>31</v>
      </c>
      <c r="J27" s="23" t="s">
        <v>37</v>
      </c>
      <c r="K27" s="23" t="s">
        <v>38</v>
      </c>
    </row>
    <row r="28" spans="1:11" ht="12.75">
      <c r="A28" s="6" t="s">
        <v>7</v>
      </c>
      <c r="B28" s="30">
        <v>116</v>
      </c>
      <c r="C28" s="7">
        <f>(B28*$E$11)</f>
        <v>37120</v>
      </c>
      <c r="D28" s="7">
        <f>C28</f>
        <v>37120</v>
      </c>
      <c r="E28" s="7">
        <f>($E$17*H9)+($E$18*(30-I9))</f>
        <v>34500</v>
      </c>
      <c r="F28" s="7">
        <f>E28</f>
        <v>34500</v>
      </c>
      <c r="G28" s="8">
        <f>D28-F28</f>
        <v>2620</v>
      </c>
      <c r="H28" s="6">
        <f>IF(C28-E28&lt;0,0,IF(C28-E28&gt;$H$23,$H$23,C28-E28))</f>
        <v>2620</v>
      </c>
      <c r="I28" s="8">
        <f>IF(C28-E28&gt;$H$23,$H$23,C28)</f>
        <v>37120</v>
      </c>
      <c r="J28">
        <f>IF(C28-E28&gt;$H$23,C28-E28-$H$23,0)</f>
        <v>0</v>
      </c>
      <c r="K28" s="32">
        <f>$H$23</f>
        <v>5000</v>
      </c>
    </row>
    <row r="29" spans="1:11" ht="12.75">
      <c r="A29" s="6" t="s">
        <v>8</v>
      </c>
      <c r="B29" s="30">
        <v>69</v>
      </c>
      <c r="C29" s="7">
        <f aca="true" t="shared" si="0" ref="C29:C39">(B29*$E$11)</f>
        <v>22080</v>
      </c>
      <c r="D29" s="7">
        <f aca="true" t="shared" si="1" ref="D29:D39">C29+D28</f>
        <v>59200</v>
      </c>
      <c r="E29" s="7">
        <f>($E$17*H10)+($E$18*(30-I10))</f>
        <v>146000</v>
      </c>
      <c r="F29" s="7">
        <f aca="true" t="shared" si="2" ref="F29:F39">E29+F28</f>
        <v>180500</v>
      </c>
      <c r="G29" s="8">
        <f aca="true" t="shared" si="3" ref="G29:G39">D29-F29</f>
        <v>-121300</v>
      </c>
      <c r="H29" s="6">
        <f>IF(C29+H28-E29&lt;0,0,IF(C29+H28-E29&gt;$H$23,$H$23,C29+H28-E29))</f>
        <v>0</v>
      </c>
      <c r="I29" s="8">
        <f>IF(C29+H28-E29&lt;$H$23,C29,IF($H$23-H28+E29&gt;$H$23,$H$23,$H$23-H28+E29))</f>
        <v>22080</v>
      </c>
      <c r="J29">
        <f>IF(H29&gt;=H23,C29-I29,0)</f>
        <v>0</v>
      </c>
      <c r="K29" s="32">
        <f>$H$23</f>
        <v>5000</v>
      </c>
    </row>
    <row r="30" spans="1:11" ht="12.75">
      <c r="A30" s="6" t="s">
        <v>9</v>
      </c>
      <c r="B30" s="30">
        <v>99</v>
      </c>
      <c r="C30" s="7">
        <f t="shared" si="0"/>
        <v>31680</v>
      </c>
      <c r="D30" s="7">
        <f t="shared" si="1"/>
        <v>90880</v>
      </c>
      <c r="E30" s="7">
        <f aca="true" t="shared" si="4" ref="E30:E39">($E$17*H11)+($E$18*(30-I11))</f>
        <v>144500</v>
      </c>
      <c r="F30" s="7">
        <f t="shared" si="2"/>
        <v>325000</v>
      </c>
      <c r="G30" s="8">
        <f t="shared" si="3"/>
        <v>-234120</v>
      </c>
      <c r="H30" s="6">
        <f aca="true" t="shared" si="5" ref="H30:H39">IF(C30+H29-E30&lt;0,0,IF(C30+H29-E30&gt;$H$23,$H$23,C30+H29-E30))</f>
        <v>0</v>
      </c>
      <c r="I30" s="8">
        <f aca="true" t="shared" si="6" ref="I30:I39">IF(C30+H29-E30&lt;$H$23,C30,IF($H$23-H29+E30&gt;$H$23,$H$23,$H$23-H29+E30))</f>
        <v>31680</v>
      </c>
      <c r="J30">
        <f aca="true" t="shared" si="7" ref="J30:J39">IF(H30&gt;=H26,C30-I30,0)</f>
        <v>0</v>
      </c>
      <c r="K30" s="32">
        <f>$H$23</f>
        <v>5000</v>
      </c>
    </row>
    <row r="31" spans="1:11" ht="12.75">
      <c r="A31" s="6" t="s">
        <v>10</v>
      </c>
      <c r="B31" s="30">
        <v>123</v>
      </c>
      <c r="C31" s="7">
        <f t="shared" si="0"/>
        <v>39360</v>
      </c>
      <c r="D31" s="7">
        <f t="shared" si="1"/>
        <v>130240</v>
      </c>
      <c r="E31" s="7">
        <f t="shared" si="4"/>
        <v>140000</v>
      </c>
      <c r="F31" s="7">
        <f t="shared" si="2"/>
        <v>465000</v>
      </c>
      <c r="G31" s="8">
        <f t="shared" si="3"/>
        <v>-334760</v>
      </c>
      <c r="H31" s="6">
        <f t="shared" si="5"/>
        <v>0</v>
      </c>
      <c r="I31" s="8">
        <f t="shared" si="6"/>
        <v>39360</v>
      </c>
      <c r="J31">
        <f t="shared" si="7"/>
        <v>0</v>
      </c>
      <c r="K31" s="32">
        <f aca="true" t="shared" si="8" ref="K31:K39">$H$23</f>
        <v>5000</v>
      </c>
    </row>
    <row r="32" spans="1:11" ht="12.75">
      <c r="A32" s="6" t="s">
        <v>11</v>
      </c>
      <c r="B32" s="30">
        <v>149</v>
      </c>
      <c r="C32" s="7">
        <f t="shared" si="0"/>
        <v>47680</v>
      </c>
      <c r="D32" s="7">
        <f t="shared" si="1"/>
        <v>177920</v>
      </c>
      <c r="E32" s="7">
        <f t="shared" si="4"/>
        <v>140000</v>
      </c>
      <c r="F32" s="7">
        <f t="shared" si="2"/>
        <v>605000</v>
      </c>
      <c r="G32" s="8">
        <f t="shared" si="3"/>
        <v>-427080</v>
      </c>
      <c r="H32" s="6">
        <f t="shared" si="5"/>
        <v>0</v>
      </c>
      <c r="I32" s="8">
        <f t="shared" si="6"/>
        <v>47680</v>
      </c>
      <c r="J32">
        <f t="shared" si="7"/>
        <v>0</v>
      </c>
      <c r="K32" s="32">
        <f t="shared" si="8"/>
        <v>5000</v>
      </c>
    </row>
    <row r="33" spans="1:11" ht="12.75">
      <c r="A33" s="6" t="s">
        <v>12</v>
      </c>
      <c r="B33" s="30">
        <v>168</v>
      </c>
      <c r="C33" s="7">
        <f t="shared" si="0"/>
        <v>53760</v>
      </c>
      <c r="D33" s="7">
        <f t="shared" si="1"/>
        <v>231680</v>
      </c>
      <c r="E33" s="7">
        <f t="shared" si="4"/>
        <v>105000</v>
      </c>
      <c r="F33" s="7">
        <f t="shared" si="2"/>
        <v>710000</v>
      </c>
      <c r="G33" s="8">
        <f t="shared" si="3"/>
        <v>-478320</v>
      </c>
      <c r="H33" s="6">
        <f t="shared" si="5"/>
        <v>0</v>
      </c>
      <c r="I33" s="8">
        <f t="shared" si="6"/>
        <v>53760</v>
      </c>
      <c r="J33">
        <f t="shared" si="7"/>
        <v>0</v>
      </c>
      <c r="K33" s="32">
        <f t="shared" si="8"/>
        <v>5000</v>
      </c>
    </row>
    <row r="34" spans="1:11" ht="12.75">
      <c r="A34" s="6" t="s">
        <v>13</v>
      </c>
      <c r="B34" s="30">
        <v>64</v>
      </c>
      <c r="C34" s="7">
        <f t="shared" si="0"/>
        <v>20480</v>
      </c>
      <c r="D34" s="7">
        <f t="shared" si="1"/>
        <v>252160</v>
      </c>
      <c r="E34" s="7">
        <f t="shared" si="4"/>
        <v>130500</v>
      </c>
      <c r="F34" s="7">
        <f t="shared" si="2"/>
        <v>840500</v>
      </c>
      <c r="G34" s="8">
        <f t="shared" si="3"/>
        <v>-588340</v>
      </c>
      <c r="H34" s="6">
        <f t="shared" si="5"/>
        <v>0</v>
      </c>
      <c r="I34" s="8">
        <f t="shared" si="6"/>
        <v>20480</v>
      </c>
      <c r="J34">
        <f t="shared" si="7"/>
        <v>0</v>
      </c>
      <c r="K34" s="32">
        <f t="shared" si="8"/>
        <v>5000</v>
      </c>
    </row>
    <row r="35" spans="1:11" ht="12.75">
      <c r="A35" s="6" t="s">
        <v>14</v>
      </c>
      <c r="B35" s="30">
        <v>47</v>
      </c>
      <c r="C35" s="7">
        <f t="shared" si="0"/>
        <v>15040</v>
      </c>
      <c r="D35" s="7">
        <f t="shared" si="1"/>
        <v>267200</v>
      </c>
      <c r="E35" s="7">
        <f t="shared" si="4"/>
        <v>133500</v>
      </c>
      <c r="F35" s="7">
        <f t="shared" si="2"/>
        <v>974000</v>
      </c>
      <c r="G35" s="8">
        <f t="shared" si="3"/>
        <v>-706800</v>
      </c>
      <c r="H35" s="6">
        <f t="shared" si="5"/>
        <v>0</v>
      </c>
      <c r="I35" s="8">
        <f t="shared" si="6"/>
        <v>15040</v>
      </c>
      <c r="J35">
        <f t="shared" si="7"/>
        <v>0</v>
      </c>
      <c r="K35" s="32">
        <f t="shared" si="8"/>
        <v>5000</v>
      </c>
    </row>
    <row r="36" spans="1:11" ht="12.75">
      <c r="A36" s="6" t="s">
        <v>3</v>
      </c>
      <c r="B36" s="30">
        <v>5</v>
      </c>
      <c r="C36" s="7">
        <f t="shared" si="0"/>
        <v>1600</v>
      </c>
      <c r="D36" s="7">
        <f t="shared" si="1"/>
        <v>268800</v>
      </c>
      <c r="E36" s="7">
        <f t="shared" si="4"/>
        <v>155000</v>
      </c>
      <c r="F36" s="7">
        <f t="shared" si="2"/>
        <v>1129000</v>
      </c>
      <c r="G36" s="8">
        <f t="shared" si="3"/>
        <v>-860200</v>
      </c>
      <c r="H36" s="6">
        <f t="shared" si="5"/>
        <v>0</v>
      </c>
      <c r="I36" s="8">
        <f t="shared" si="6"/>
        <v>1600</v>
      </c>
      <c r="J36">
        <f t="shared" si="7"/>
        <v>0</v>
      </c>
      <c r="K36" s="32">
        <f t="shared" si="8"/>
        <v>5000</v>
      </c>
    </row>
    <row r="37" spans="1:11" ht="12.75">
      <c r="A37" s="6" t="s">
        <v>4</v>
      </c>
      <c r="B37" s="30">
        <v>8</v>
      </c>
      <c r="C37" s="7">
        <f t="shared" si="0"/>
        <v>2560</v>
      </c>
      <c r="D37" s="7">
        <f t="shared" si="1"/>
        <v>271360</v>
      </c>
      <c r="E37" s="7">
        <f t="shared" si="4"/>
        <v>155000</v>
      </c>
      <c r="F37" s="7">
        <f t="shared" si="2"/>
        <v>1284000</v>
      </c>
      <c r="G37" s="8">
        <f t="shared" si="3"/>
        <v>-1012640</v>
      </c>
      <c r="H37" s="6">
        <f t="shared" si="5"/>
        <v>0</v>
      </c>
      <c r="I37" s="8">
        <f t="shared" si="6"/>
        <v>2560</v>
      </c>
      <c r="J37">
        <f t="shared" si="7"/>
        <v>0</v>
      </c>
      <c r="K37" s="32">
        <f t="shared" si="8"/>
        <v>5000</v>
      </c>
    </row>
    <row r="38" spans="1:11" ht="12.75">
      <c r="A38" s="6" t="s">
        <v>5</v>
      </c>
      <c r="B38" s="30">
        <v>8</v>
      </c>
      <c r="C38" s="7">
        <f t="shared" si="0"/>
        <v>2560</v>
      </c>
      <c r="D38" s="7">
        <f t="shared" si="1"/>
        <v>273920</v>
      </c>
      <c r="E38" s="7">
        <f t="shared" si="4"/>
        <v>155000</v>
      </c>
      <c r="F38" s="7">
        <f t="shared" si="2"/>
        <v>1439000</v>
      </c>
      <c r="G38" s="8">
        <f t="shared" si="3"/>
        <v>-1165080</v>
      </c>
      <c r="H38" s="6">
        <f t="shared" si="5"/>
        <v>0</v>
      </c>
      <c r="I38" s="8">
        <f t="shared" si="6"/>
        <v>2560</v>
      </c>
      <c r="J38">
        <f t="shared" si="7"/>
        <v>0</v>
      </c>
      <c r="K38" s="32">
        <f t="shared" si="8"/>
        <v>5000</v>
      </c>
    </row>
    <row r="39" spans="1:11" ht="12.75">
      <c r="A39" s="6" t="s">
        <v>6</v>
      </c>
      <c r="B39" s="30">
        <v>42</v>
      </c>
      <c r="C39" s="7">
        <f t="shared" si="0"/>
        <v>13440</v>
      </c>
      <c r="D39" s="7">
        <f t="shared" si="1"/>
        <v>287360</v>
      </c>
      <c r="E39" s="7">
        <f t="shared" si="4"/>
        <v>37500</v>
      </c>
      <c r="F39" s="7">
        <f t="shared" si="2"/>
        <v>1476500</v>
      </c>
      <c r="G39" s="8">
        <f t="shared" si="3"/>
        <v>-1189140</v>
      </c>
      <c r="H39" s="6">
        <f t="shared" si="5"/>
        <v>0</v>
      </c>
      <c r="I39" s="8">
        <f t="shared" si="6"/>
        <v>13440</v>
      </c>
      <c r="J39">
        <f t="shared" si="7"/>
        <v>0</v>
      </c>
      <c r="K39" s="32">
        <f t="shared" si="8"/>
        <v>5000</v>
      </c>
    </row>
    <row r="40" spans="1:9" ht="12.75">
      <c r="A40" s="6"/>
      <c r="B40" s="7"/>
      <c r="C40" s="7"/>
      <c r="D40" s="7"/>
      <c r="E40" s="7"/>
      <c r="F40" s="7"/>
      <c r="G40" s="8"/>
      <c r="H40" s="6"/>
      <c r="I40" s="8"/>
    </row>
    <row r="41" spans="1:10" ht="13.5" thickBot="1">
      <c r="A41" s="3" t="s">
        <v>16</v>
      </c>
      <c r="B41" s="4">
        <f>SUM(B28:B39)</f>
        <v>898</v>
      </c>
      <c r="C41" s="4">
        <f>SUM(C28:C40)</f>
        <v>287360</v>
      </c>
      <c r="D41" s="4"/>
      <c r="E41" s="4">
        <f>SUM(E28:E40)</f>
        <v>1476500</v>
      </c>
      <c r="F41" s="4"/>
      <c r="G41" s="5"/>
      <c r="H41" s="3"/>
      <c r="I41" s="5">
        <f>SUM(I28:I40)</f>
        <v>287360</v>
      </c>
      <c r="J41">
        <f>SUM(J28:J40)</f>
        <v>0</v>
      </c>
    </row>
  </sheetData>
  <mergeCells count="6">
    <mergeCell ref="A19:D19"/>
    <mergeCell ref="A20:D20"/>
    <mergeCell ref="A11:D11"/>
    <mergeCell ref="A12:D12"/>
    <mergeCell ref="A13:D13"/>
    <mergeCell ref="A17:D17"/>
  </mergeCells>
  <dataValidations count="1">
    <dataValidation type="list" allowBlank="1" showInputMessage="1" showErrorMessage="1" sqref="G5">
      <formula1>"Flat, Sloped"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Rashmi</cp:lastModifiedBy>
  <dcterms:created xsi:type="dcterms:W3CDTF">2006-09-28T18:39:01Z</dcterms:created>
  <dcterms:modified xsi:type="dcterms:W3CDTF">2008-12-03T14:09:42Z</dcterms:modified>
  <cp:category/>
  <cp:version/>
  <cp:contentType/>
  <cp:contentStatus/>
</cp:coreProperties>
</file>